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桥梁5" sheetId="1" r:id="rId1"/>
  </sheets>
  <definedNames>
    <definedName name="_0.65_9.5十支盒">#REF!</definedName>
    <definedName name="_xlnm.Print_Area" localSheetId="0">桥梁5!$A$1:$H$18</definedName>
    <definedName name="_xlnm.Print_Titles" localSheetId="0">桥梁5!$1:$3</definedName>
  </definedNames>
  <calcPr calcId="144525"/>
</workbook>
</file>

<file path=xl/sharedStrings.xml><?xml version="1.0" encoding="utf-8"?>
<sst xmlns="http://schemas.openxmlformats.org/spreadsheetml/2006/main" count="62" uniqueCount="54">
  <si>
    <t>横峰县四省交界区域快递物流集散园区通达西大道新建工程
九甲园大桥上、下部结构劳务分包工程量清单</t>
  </si>
  <si>
    <t>子目号</t>
  </si>
  <si>
    <t>子目名称</t>
  </si>
  <si>
    <t>单位</t>
  </si>
  <si>
    <t>暂定数量</t>
  </si>
  <si>
    <t>控制单价(元）</t>
  </si>
  <si>
    <t>控制合价(元）</t>
  </si>
  <si>
    <t>工作内容</t>
  </si>
  <si>
    <t>计量规则</t>
  </si>
  <si>
    <t>安全生产费</t>
  </si>
  <si>
    <t>总额</t>
  </si>
  <si>
    <t>作业人员穿戴安全帽、反光衣、安全绳等必要的防护措施，施工现场安全围挡、安全标识标牌、安全锥、爆闪灯等安全设施按甲方、业主、城管大队等相关部门要求设置、维护及转场。施工路段交通指挥、疏导、厢型车辆接送人员上下车等与安全有关的工作内容。</t>
  </si>
  <si>
    <t>本项是在本劳务分包工程量清单各细目综合单价中已包含安全经费的基础上综合考虑再增设的费用。本细目按计量进度支付，各项安全警示标志、导向牌等安全设施安放到位满足开工条件后计量支付0.2；其后每次计量支付0.1用于安全设施维护、转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安全围挡、安全标识标牌（尺寸大于1.2m）由甲方提供外，其余所有人工、材料（含安全帽、反光衣、安全标识标牌（尺寸小于1.2m）、安全锥、限速牌、导向牌、警示牌、爆闪灯安全设施的设置、维护、维修需要的小型材料等）、设备（含厢型车辆、发电机及施工用电设施及甲方提供的安全设施的安装、维护、维修等）等均由乙方提供及实施（安全设施随施工点搬迁的费用等）。甲方提供的安全设施材料由甲方统一购置至指定地点，由乙方根据现场实施情况自行领取，中途产生费用已包含在单价中，不另行计价。本项目严禁使用三轮车、农用车等非乘用车辆接送人员。乙方应对甲方提供的安全设施进行维护、维修，如损耗过大超过10％，则超过的10％的部份由乙方承担费用，甲方将从乙方的计量款中扣除。</t>
  </si>
  <si>
    <t>钢筋（除预制梁外含上下部）</t>
  </si>
  <si>
    <t>t</t>
  </si>
  <si>
    <t>乙方负责除钢筋（甲方负责提供）外的所有一切工作，钢筋卸车；钢筋加工设备的提供、安装及调试；钢筋保护、储存及除锈；钢筋（声测管、防雷接地）调直、截断、焊接、安设、支撑、固定、运输至施工现场、保护层垫石等一切与钢筋（声测管）有关的施工步骤。乙方需要配置一台发电机组，以防止临时停电造成需要连续作业的中断，由于临时停电所造成的损失由乙方承担。</t>
  </si>
  <si>
    <t>依据图纸所示及钢筋重量，按照吨为单位计量（按设计要求制作钢筋，不分钢筋直径、类型，包含在综合单价内，不另行计价。）；计价重量：若图纸有标示的，按图纸标示为准；除钢筋、钢筋连接套筒由甲方提供外，其余所有材料（含扎丝、焊条、垫块等）、设备（含调直机、截断、空压机、发电机及施工用电设施（含变压器至各施工点的线路布设、夜间照明设备）等）、安全防护等均由乙方提供及实施，费用已含在综合单价中，不另行计量。施工方使用钢筋数量不得超过设计数量1.5%；超过1.5%损耗后，钢筋由乙方自行负责或由甲方提供并扣除乙方相应的款项。发电机费用已含在综合单价中，不另行计量。</t>
  </si>
  <si>
    <t>410-2-b</t>
  </si>
  <si>
    <t>墩柱Φ1.3m</t>
  </si>
  <si>
    <t>m3</t>
  </si>
  <si>
    <t>场地清理；模板安装（墩柱钢模板及盖梁钢模板、抱箍及吊车由甲方提供，钢管、钢支撑、铁件、其他模板等由乙方自行提供）、拆卸；混凝土浇筑、振捣、 养护等所有工作内容。乙方需要配置一台发电机组，以防止临时停电造成需要连续作业的中断，由于临时停电所造成的损失由乙方承担。墩柱及盖梁钢模板、抱箍由乙方到现代路桥公司农校自费吊运。</t>
  </si>
  <si>
    <t>依据图纸所示位置及断面尺寸，并经现场实际验收合格按双方核定的设计（含变更设计）内的数量以立方米为单位计量；除砼、钢筋由甲方提供外，其余所有材料（含小五金、养生用的水桶等）、设备（含发电机及施工用电设施（含变压器至各施工点的线路布设））、模板（墩柱钢模板及盖梁钢模板由甲方提供，其他模板由乙方自行提供）等、安全防护及交通维护设施等均由乙方提供及实施，费用已含在综合单价中，不另行计量。</t>
  </si>
  <si>
    <t>410-2-c</t>
  </si>
  <si>
    <t>盖梁、台帽</t>
  </si>
  <si>
    <t>410-2-e</t>
  </si>
  <si>
    <t>垫石、挡块</t>
  </si>
  <si>
    <t>410-2-f</t>
  </si>
  <si>
    <t>耳背墙</t>
  </si>
  <si>
    <t>410-1-b</t>
  </si>
  <si>
    <t>承台</t>
  </si>
  <si>
    <t>410-6-b</t>
  </si>
  <si>
    <t>搭板、枕梁</t>
  </si>
  <si>
    <t>415-2-a</t>
  </si>
  <si>
    <t>桥面铺装</t>
  </si>
  <si>
    <t>场地清理；混凝土浇筑、振捣、 养护；PVC管、泄水管、防水层、施工缝、伸缩缝设置处理等所有工作内容。乙方需使用三滚轴摊铺机进行混凝土的施工作业，乙方需要配置一台发电机组，以防止临时停电造成需要连续作业的中断，由于临时停电所造成的损失由乙方承担。</t>
  </si>
  <si>
    <t>依据图纸所示位置及断面尺寸，并经现场实际验收合格按双方核定的设计（含变更设计）内的数量以立方米为单位计量；除砼、钢筋由甲方提供外，其余所有材料（含小五金、养生用的水桶、PVC管、泄水管、防水层材料等）、设备（含三滚轴摊铺机、发电机及施工用电设施（含变压器至各施工点的线路布设）等、安全防护及交通维护设施等均由乙方提供及实施，费用已含在综合单价中，不另行计量。</t>
  </si>
  <si>
    <t>411-7-a</t>
  </si>
  <si>
    <t>现浇部分（横隔板、湿接缝）</t>
  </si>
  <si>
    <t>甲方提供砼、钢筋、吊车；乙方负责工作面清理、砼浇筑、凿毛、清洗凿毛面、小型机具、机械、小五金、模板及模板安装、砼浇筑、砼养生、用电设施及及安全防护等一切工作。乙方需要配置一台发电机组，以防止临时停电造成需要连续作业的中断，由于临时停电所造成的损失由乙方承担。</t>
  </si>
  <si>
    <t>依据图纸所示位置及断面尺寸，并经现场实际验收合格按双方核定的设计（含变更设计）内的数量以立方米为单位计量；除砼、钢筋由甲方提供外，其余所有材料（含小五金、养生用的水桶等）、设备（含发电机及施工用电设施（含变压器至各施工点的线路布设）等、安全防护及交通维护设施等均由乙方提供及实施，费用已含在综合单价中，不另行计量。</t>
  </si>
  <si>
    <t>梁体转换</t>
  </si>
  <si>
    <t>每跨</t>
  </si>
  <si>
    <t>甲方提供砼、钢筋、吊车；乙方负责工作面清理、砼浇筑、凿毛、清洗凿毛面、小型机具、机械、小五金、模板及模板安装、砼浇筑、砼养生、拆除临时支座、用电设施及安全防护等一切工作。乙方需要配置一台发电机组，以防止临时停电造成需要连续作业的中断，由于临时停电所造成的损失由乙方承担。</t>
  </si>
  <si>
    <t>依据图纸所示位置及断面尺寸，并经现场实际验收合格按双方核定的设计（含变更设计）内的数量以跨为单位计量；除砼、钢筋、钢绞线、钢板、锚具、波纹管、压浆由甲方提供外，其余所有材料（含小五金、养生用的水桶等）、设备（含发电机及施工用电设施（含变压器至各施工点的线路布设）等）、安全防护及交通维护设施等均由乙方提供及实施，费用已含在综合单价中，不另行计量。</t>
  </si>
  <si>
    <t>411-5</t>
  </si>
  <si>
    <t>负弯矩钢绞线安装及张拉</t>
  </si>
  <si>
    <t>甲方提供钢绞线、砂浆、混凝土等；乙方负责工作面清理、砼浇筑、凿毛、清洗凿毛面、小型机具、机械、小五金、模板及模板安装、砼浇筑、砼养生、张拉、注浆、封锚、用电设施及安全防护等一切工作。乙方需配置张拉设备并进行标定（标定费用由甲方支付），乙方需要配置一台发电机组，以防止临时停电造成需要连续作业的中断，由于临时停电所造成的损失由乙方承担。</t>
  </si>
  <si>
    <t>依据图纸所示位置及断面尺寸，并经现场实际验收合格按双方核定的设计（含变更设计）内的数量以吨为单位计量；除砼、钢筋、钢绞线、钢板、锚具、波纹管、压浆料由甲方提供外，其余所有材料（含小五金、养生用的水桶等）、设备（含张拉设备、发电机及施工用电设施（含变压器至各施工点的线路布设）等、安全防护及交通维护设施等均由乙方提供及实施，费用已含在综合单价中，不另行计量。</t>
  </si>
  <si>
    <t>破桩头1.5m以下</t>
  </si>
  <si>
    <t>个</t>
  </si>
  <si>
    <t>排水、按设计及甲方要求破除、场地清理、弃渣等工作内容。</t>
  </si>
  <si>
    <t>按实际破除且验收合格的数量按个计量，所需人工、机械、材料、安全防护等费用已含在综合单价中，不另行计量。</t>
  </si>
  <si>
    <t>合计</t>
  </si>
  <si>
    <t>备注：
    本次招标项目要求施工队必须配备足够的现场技术人员（其中：至少配备1名专业测量技术人员,及至少配备全站仪和水准测量仪器各1台，1名安全员，1名计量工程师，1名劳动专员；如甲方赶工期要求增加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上述因素所产生的费用包含在综合单价内。
    1、以上综合单价均包含税金（乙方须向甲方提供正式的“增值税专用发票”、发票税目为“工程服务”，发票税率为“9%”，若发票税率不为9%时，按照实际税率进行核增或核减)。
    2、上述项目单价已充分考虑本项目的施工特点（如机械使用低、二次装运、行车干扰等可能会出现的窝工和误工等费用），因此在项目实施中不考虑任何原因的费用和工期索赔。
    3、乙方在施工过程中应充分了解当地水系，负责及时满足当地村民灌溉、排水排洪所需。
    4、本工程乙方所开挖的土、石方其所有权归甲方所有，甲方有权对其进行处理及利用于它处，乙方仅只有开挖权没有使用土、石的权力（如乙方需利用于本项目，需征得甲方负责人的同意方能使用），如乙方未征得甲方的同意私自调运出本工区外使用，甲方将在乙方结算款中扣除乙方私自调运出本工区外的土石方费用（按130元/m3×私自运出本工区外土石数量计算得出的费用），乙方应知悉并同意本条款。
    5、上述清单中车辆进出施工现场清洗费用（含社会车辆）已含在综合单价中，不另行计价。</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</si>
</sst>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2]* #,##0.00_ ;_ [$€-2]* \-#,##0.00_ ;_ [$€-2]* &quot;-&quot;??_ "/>
    <numFmt numFmtId="177" formatCode="0.00_ "/>
    <numFmt numFmtId="178" formatCode="0.0_ "/>
  </numFmts>
  <fonts count="29">
    <font>
      <sz val="11"/>
      <color theme="1"/>
      <name val="宋体"/>
      <charset val="134"/>
      <scheme val="minor"/>
    </font>
    <font>
      <sz val="10"/>
      <color theme="1"/>
      <name val="宋体"/>
      <charset val="134"/>
      <scheme val="minor"/>
    </font>
    <font>
      <b/>
      <sz val="14"/>
      <color theme="1"/>
      <name val="宋体"/>
      <charset val="134"/>
      <scheme val="minor"/>
    </font>
    <font>
      <b/>
      <sz val="10"/>
      <color theme="1"/>
      <name val="宋体"/>
      <charset val="134"/>
      <scheme val="minor"/>
    </font>
    <font>
      <sz val="10"/>
      <name val="宋体"/>
      <charset val="134"/>
      <scheme val="minor"/>
    </font>
    <font>
      <sz val="9"/>
      <name val="宋体"/>
      <charset val="134"/>
      <scheme val="minor"/>
    </font>
    <font>
      <sz val="9"/>
      <color theme="1"/>
      <name val="宋体"/>
      <charset val="134"/>
      <scheme val="minor"/>
    </font>
    <font>
      <sz val="10"/>
      <color theme="1" tint="0.0499893185216834"/>
      <name val="宋体"/>
      <charset val="134"/>
      <scheme val="minor"/>
    </font>
    <font>
      <sz val="9"/>
      <color theme="1" tint="0.049989318521683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176" fontId="0"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6" fontId="28" fillId="0" borderId="0">
      <protection locked="0"/>
    </xf>
  </cellStyleXfs>
  <cellXfs count="40">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wrapText="1"/>
    </xf>
    <xf numFmtId="177" fontId="0" fillId="0" borderId="0" xfId="0" applyNumberFormat="1" applyFill="1" applyAlignment="1">
      <alignment horizontal="center" vertical="center"/>
    </xf>
    <xf numFmtId="0" fontId="1" fillId="0" borderId="0" xfId="0" applyFont="1" applyFill="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wrapText="1"/>
    </xf>
    <xf numFmtId="177"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178" fontId="4" fillId="0" borderId="1" xfId="51"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shrinkToFit="1"/>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xf>
    <xf numFmtId="177" fontId="4" fillId="0" borderId="1" xfId="0" applyNumberFormat="1" applyFont="1" applyFill="1" applyBorder="1" applyAlignment="1">
      <alignment vertical="center" wrapText="1" shrinkToFit="1"/>
    </xf>
    <xf numFmtId="0" fontId="5" fillId="0" borderId="1" xfId="0" applyFont="1" applyFill="1" applyBorder="1" applyAlignment="1">
      <alignment vertical="center" wrapText="1"/>
    </xf>
    <xf numFmtId="177" fontId="7" fillId="0" borderId="2" xfId="0" applyNumberFormat="1" applyFont="1" applyFill="1" applyBorder="1" applyAlignment="1">
      <alignment vertical="center" wrapText="1" shrinkToFit="1"/>
    </xf>
    <xf numFmtId="177" fontId="1" fillId="0" borderId="2" xfId="0" applyNumberFormat="1" applyFont="1" applyFill="1" applyBorder="1" applyAlignment="1">
      <alignment horizontal="center" vertical="center"/>
    </xf>
    <xf numFmtId="177" fontId="8" fillId="0" borderId="2" xfId="0" applyNumberFormat="1" applyFont="1" applyFill="1" applyBorder="1" applyAlignment="1">
      <alignment vertical="center" wrapText="1" shrinkToFi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177" fontId="1" fillId="0" borderId="5" xfId="0" applyNumberFormat="1"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0" xfId="0" applyFont="1" applyFill="1" applyAlignment="1">
      <alignment horizontal="center" vertical="center" wrapText="1"/>
    </xf>
    <xf numFmtId="177" fontId="1" fillId="0" borderId="0" xfId="0" applyNumberFormat="1" applyFont="1" applyFill="1" applyAlignment="1">
      <alignment horizontal="center" vertical="center"/>
    </xf>
    <xf numFmtId="0" fontId="1" fillId="0" borderId="0" xfId="0" applyFont="1" applyAlignment="1">
      <alignment vertical="center" wrapText="1"/>
    </xf>
  </cellXfs>
  <cellStyles count="10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2 3 3 2" xfId="49"/>
    <cellStyle name="常规 2" xfId="50"/>
    <cellStyle name="常规 2 2" xfId="51"/>
    <cellStyle name="常规 2 2 2" xfId="52"/>
    <cellStyle name="常规 2 2 2 2" xfId="53"/>
    <cellStyle name="常规 2 2 2 2 2" xfId="54"/>
    <cellStyle name="常规 2 2 2 3" xfId="55"/>
    <cellStyle name="常规 2 2 3" xfId="56"/>
    <cellStyle name="常规 2 2 3 2" xfId="57"/>
    <cellStyle name="常规 2 2 4" xfId="58"/>
    <cellStyle name="常规 2 3" xfId="59"/>
    <cellStyle name="常规 2 3 2" xfId="60"/>
    <cellStyle name="常规 2 3 2 2" xfId="61"/>
    <cellStyle name="常规 2 3 3" xfId="62"/>
    <cellStyle name="常规 2 4" xfId="63"/>
    <cellStyle name="常规 2 4 2" xfId="64"/>
    <cellStyle name="常规 2 5" xfId="65"/>
    <cellStyle name="常规 3" xfId="66"/>
    <cellStyle name="常规 3 2" xfId="67"/>
    <cellStyle name="常规 3 2 2" xfId="68"/>
    <cellStyle name="常规 3 2 2 2" xfId="69"/>
    <cellStyle name="常规 3 2 2 3" xfId="70"/>
    <cellStyle name="常规 3 2 3" xfId="71"/>
    <cellStyle name="常规 3 2 4" xfId="72"/>
    <cellStyle name="常规 3 3" xfId="73"/>
    <cellStyle name="常规 3 3 2" xfId="74"/>
    <cellStyle name="常规 3 3 2 2" xfId="75"/>
    <cellStyle name="常规 3 3 3" xfId="76"/>
    <cellStyle name="常规 3 3 3 2" xfId="77"/>
    <cellStyle name="常规 3 3 4" xfId="78"/>
    <cellStyle name="常规 3 3 4 2" xfId="79"/>
    <cellStyle name="常规 3 3 5" xfId="80"/>
    <cellStyle name="常规 3 4" xfId="81"/>
    <cellStyle name="常规 3 4 2" xfId="82"/>
    <cellStyle name="常规 3 5" xfId="83"/>
    <cellStyle name="常规 3 5 2" xfId="84"/>
    <cellStyle name="常规 3 6" xfId="85"/>
    <cellStyle name="常规 3 7" xfId="86"/>
    <cellStyle name="常规 4" xfId="87"/>
    <cellStyle name="常规 4 2" xfId="88"/>
    <cellStyle name="常规 4 2 2" xfId="89"/>
    <cellStyle name="常规 4 2 2 2" xfId="90"/>
    <cellStyle name="常规 4 2 2 3" xfId="91"/>
    <cellStyle name="常规 4 2 3" xfId="92"/>
    <cellStyle name="常规 4 2 3 2" xfId="93"/>
    <cellStyle name="常规 4 2 4" xfId="94"/>
    <cellStyle name="常规 4 2 4 2" xfId="95"/>
    <cellStyle name="常规 4 2 5" xfId="96"/>
    <cellStyle name="常规 4 3" xfId="97"/>
    <cellStyle name="常规 4 3 2" xfId="98"/>
    <cellStyle name="常规 4 3 3" xfId="99"/>
    <cellStyle name="常规 4 4" xfId="100"/>
    <cellStyle name="常规 4 4 2" xfId="101"/>
    <cellStyle name="常规 4 5" xfId="102"/>
    <cellStyle name="常规 5" xfId="103"/>
    <cellStyle name="常规 5 2" xfId="104"/>
    <cellStyle name="常规 5 3" xfId="105"/>
    <cellStyle name="常规 71 2 2" xfId="10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tabSelected="1" workbookViewId="0">
      <pane ySplit="3" topLeftCell="A4" activePane="bottomLeft" state="frozen"/>
      <selection/>
      <selection pane="bottomLeft" activeCell="M15" sqref="M15"/>
    </sheetView>
  </sheetViews>
  <sheetFormatPr defaultColWidth="9" defaultRowHeight="13.5"/>
  <cols>
    <col min="1" max="1" width="9" style="2"/>
    <col min="2" max="2" width="8.38333333333333" style="3" customWidth="1"/>
    <col min="3" max="3" width="4.25" style="2" customWidth="1"/>
    <col min="4" max="4" width="8.5" style="4" customWidth="1"/>
    <col min="5" max="5" width="10.25" style="4" customWidth="1"/>
    <col min="6" max="6" width="10.75" style="4" customWidth="1"/>
    <col min="7" max="7" width="36.3833333333333" style="5" customWidth="1"/>
    <col min="8" max="8" width="44.5" style="5" customWidth="1"/>
    <col min="9" max="9" width="9" style="6"/>
    <col min="10" max="10" width="9.5" style="6" customWidth="1"/>
    <col min="11" max="11" width="10.1333333333333" style="6"/>
    <col min="12" max="12" width="15.25" style="6" customWidth="1"/>
    <col min="13" max="15" width="11.1333333333333" style="6"/>
    <col min="16" max="17" width="9" style="6"/>
    <col min="18" max="18" width="11.1333333333333" style="6"/>
    <col min="19" max="16384" width="9" style="6"/>
  </cols>
  <sheetData>
    <row r="1" ht="45" customHeight="1" spans="1:8">
      <c r="A1" s="7" t="s">
        <v>0</v>
      </c>
      <c r="B1" s="7"/>
      <c r="C1" s="7"/>
      <c r="D1" s="8"/>
      <c r="E1" s="8"/>
      <c r="F1" s="8"/>
      <c r="G1" s="9"/>
      <c r="H1" s="9"/>
    </row>
    <row r="2" s="1" customFormat="1" ht="45" customHeight="1" spans="1:8">
      <c r="A2" s="10" t="s">
        <v>1</v>
      </c>
      <c r="B2" s="11" t="s">
        <v>2</v>
      </c>
      <c r="C2" s="10" t="s">
        <v>3</v>
      </c>
      <c r="D2" s="12" t="s">
        <v>4</v>
      </c>
      <c r="E2" s="13" t="s">
        <v>5</v>
      </c>
      <c r="F2" s="13" t="s">
        <v>6</v>
      </c>
      <c r="G2" s="14" t="s">
        <v>7</v>
      </c>
      <c r="H2" s="14" t="s">
        <v>8</v>
      </c>
    </row>
    <row r="3" s="1" customFormat="1" ht="43.5" customHeight="1" spans="1:8">
      <c r="A3" s="10"/>
      <c r="B3" s="11"/>
      <c r="C3" s="10"/>
      <c r="D3" s="12"/>
      <c r="E3" s="15"/>
      <c r="F3" s="15"/>
      <c r="G3" s="14"/>
      <c r="H3" s="14"/>
    </row>
    <row r="4" s="1" customFormat="1" ht="213.75" spans="1:8">
      <c r="A4" s="16"/>
      <c r="B4" s="17" t="s">
        <v>9</v>
      </c>
      <c r="C4" s="17" t="s">
        <v>10</v>
      </c>
      <c r="D4" s="18">
        <v>1</v>
      </c>
      <c r="E4" s="18">
        <f>ROUND((SUM(F5)+SUM(F6:F16))*0.015,0)</f>
        <v>7071</v>
      </c>
      <c r="F4" s="18">
        <f>E4</f>
        <v>7071</v>
      </c>
      <c r="G4" s="17" t="s">
        <v>11</v>
      </c>
      <c r="H4" s="19" t="s">
        <v>12</v>
      </c>
    </row>
    <row r="5" s="1" customFormat="1" ht="155.1" customHeight="1" spans="1:8">
      <c r="A5" s="16">
        <v>403</v>
      </c>
      <c r="B5" s="17" t="s">
        <v>13</v>
      </c>
      <c r="C5" s="17" t="s">
        <v>14</v>
      </c>
      <c r="D5" s="18">
        <f>248.8123-31.077</f>
        <v>217.7353</v>
      </c>
      <c r="E5" s="18">
        <f>(500+70+40)*1.085*1.09</f>
        <v>721.4165</v>
      </c>
      <c r="F5" s="18">
        <f t="shared" ref="F5:F16" si="0">ROUND(E5*D5,0)</f>
        <v>157078</v>
      </c>
      <c r="G5" s="17" t="s">
        <v>15</v>
      </c>
      <c r="H5" s="19" t="s">
        <v>16</v>
      </c>
    </row>
    <row r="6" s="1" customFormat="1" ht="24" spans="1:12">
      <c r="A6" s="16" t="s">
        <v>17</v>
      </c>
      <c r="B6" s="14" t="s">
        <v>18</v>
      </c>
      <c r="C6" s="16" t="s">
        <v>19</v>
      </c>
      <c r="D6" s="20">
        <v>82.9</v>
      </c>
      <c r="E6" s="20">
        <f>(150+50+55.7+11.28)*1.085*1.09</f>
        <v>315.743897</v>
      </c>
      <c r="F6" s="18">
        <f t="shared" si="0"/>
        <v>26175</v>
      </c>
      <c r="G6" s="14" t="s">
        <v>20</v>
      </c>
      <c r="H6" s="21" t="s">
        <v>21</v>
      </c>
      <c r="I6" s="39"/>
      <c r="J6" s="39"/>
      <c r="K6" s="39"/>
      <c r="L6" s="39"/>
    </row>
    <row r="7" s="1" customFormat="1" ht="24" spans="1:12">
      <c r="A7" s="16" t="s">
        <v>22</v>
      </c>
      <c r="B7" s="14" t="s">
        <v>23</v>
      </c>
      <c r="C7" s="16" t="s">
        <v>19</v>
      </c>
      <c r="D7" s="20">
        <f>183.4+99.4+28.2</f>
        <v>311</v>
      </c>
      <c r="E7" s="20">
        <f>(200+68.3)*1.085*1.09</f>
        <v>317.304995</v>
      </c>
      <c r="F7" s="18">
        <f t="shared" si="0"/>
        <v>98682</v>
      </c>
      <c r="G7" s="14"/>
      <c r="H7" s="21"/>
      <c r="I7" s="39"/>
      <c r="J7" s="39"/>
      <c r="K7" s="39"/>
      <c r="L7" s="39"/>
    </row>
    <row r="8" s="1" customFormat="1" ht="24" spans="1:8">
      <c r="A8" s="16" t="s">
        <v>24</v>
      </c>
      <c r="B8" s="14" t="s">
        <v>25</v>
      </c>
      <c r="C8" s="16" t="s">
        <v>19</v>
      </c>
      <c r="D8" s="20">
        <f>12.4+4.6+1.5</f>
        <v>18.5</v>
      </c>
      <c r="E8" s="20">
        <f>600*1.085*1.09</f>
        <v>709.59</v>
      </c>
      <c r="F8" s="18">
        <f t="shared" si="0"/>
        <v>13127</v>
      </c>
      <c r="G8" s="14"/>
      <c r="H8" s="21"/>
    </row>
    <row r="9" s="1" customFormat="1" ht="12" spans="1:8">
      <c r="A9" s="16" t="s">
        <v>26</v>
      </c>
      <c r="B9" s="14" t="s">
        <v>27</v>
      </c>
      <c r="C9" s="16" t="s">
        <v>19</v>
      </c>
      <c r="D9" s="20">
        <v>51.1</v>
      </c>
      <c r="E9" s="20">
        <f>(180+50)*1.085*1.09</f>
        <v>272.0095</v>
      </c>
      <c r="F9" s="18">
        <f t="shared" si="0"/>
        <v>13900</v>
      </c>
      <c r="G9" s="14"/>
      <c r="H9" s="21"/>
    </row>
    <row r="10" s="1" customFormat="1" ht="12" spans="1:8">
      <c r="A10" s="16" t="s">
        <v>28</v>
      </c>
      <c r="B10" s="14" t="s">
        <v>29</v>
      </c>
      <c r="C10" s="16" t="s">
        <v>19</v>
      </c>
      <c r="D10" s="20">
        <v>120.3</v>
      </c>
      <c r="E10" s="20">
        <f>110*1.085*1.09</f>
        <v>130.0915</v>
      </c>
      <c r="F10" s="18">
        <f t="shared" si="0"/>
        <v>15650</v>
      </c>
      <c r="G10" s="14"/>
      <c r="H10" s="21"/>
    </row>
    <row r="11" s="1" customFormat="1" ht="24" spans="1:8">
      <c r="A11" s="16" t="s">
        <v>30</v>
      </c>
      <c r="B11" s="14" t="s">
        <v>31</v>
      </c>
      <c r="C11" s="14" t="s">
        <v>19</v>
      </c>
      <c r="D11" s="20">
        <v>113.2</v>
      </c>
      <c r="E11" s="20">
        <f>(90+15+5)*1.085*1.09</f>
        <v>130.0915</v>
      </c>
      <c r="F11" s="18">
        <f t="shared" si="0"/>
        <v>14726</v>
      </c>
      <c r="G11" s="14"/>
      <c r="H11" s="21"/>
    </row>
    <row r="12" s="1" customFormat="1" ht="86.1" customHeight="1" spans="1:8">
      <c r="A12" s="16" t="s">
        <v>32</v>
      </c>
      <c r="B12" s="14" t="s">
        <v>33</v>
      </c>
      <c r="C12" s="16" t="s">
        <v>19</v>
      </c>
      <c r="D12" s="20">
        <v>252</v>
      </c>
      <c r="E12" s="20">
        <f>(100+25)*1.085*1.09</f>
        <v>147.83125</v>
      </c>
      <c r="F12" s="18">
        <f t="shared" si="0"/>
        <v>37253</v>
      </c>
      <c r="G12" s="22" t="s">
        <v>34</v>
      </c>
      <c r="H12" s="23" t="s">
        <v>35</v>
      </c>
    </row>
    <row r="13" s="1" customFormat="1" ht="81" customHeight="1" spans="1:8">
      <c r="A13" s="16" t="s">
        <v>36</v>
      </c>
      <c r="B13" s="14" t="s">
        <v>37</v>
      </c>
      <c r="C13" s="16" t="s">
        <v>19</v>
      </c>
      <c r="D13" s="20">
        <v>133.3</v>
      </c>
      <c r="E13" s="20">
        <f>(250+50+10)*1.085*1.09</f>
        <v>366.6215</v>
      </c>
      <c r="F13" s="18">
        <f t="shared" si="0"/>
        <v>48871</v>
      </c>
      <c r="G13" s="24" t="s">
        <v>38</v>
      </c>
      <c r="H13" s="25" t="s">
        <v>39</v>
      </c>
    </row>
    <row r="14" s="1" customFormat="1" ht="87" customHeight="1" spans="1:8">
      <c r="A14" s="26"/>
      <c r="B14" s="17" t="s">
        <v>40</v>
      </c>
      <c r="C14" s="17" t="s">
        <v>41</v>
      </c>
      <c r="D14" s="27">
        <v>8</v>
      </c>
      <c r="E14" s="27">
        <f>(60*32+300)*1.085*1.09</f>
        <v>2625.483</v>
      </c>
      <c r="F14" s="18">
        <f t="shared" si="0"/>
        <v>21004</v>
      </c>
      <c r="G14" s="28" t="s">
        <v>42</v>
      </c>
      <c r="H14" s="29" t="s">
        <v>43</v>
      </c>
    </row>
    <row r="15" s="1" customFormat="1" ht="117" customHeight="1" spans="1:8">
      <c r="A15" s="16" t="s">
        <v>44</v>
      </c>
      <c r="B15" s="30" t="s">
        <v>45</v>
      </c>
      <c r="C15" s="30" t="s">
        <v>14</v>
      </c>
      <c r="D15" s="31">
        <v>8.134</v>
      </c>
      <c r="E15" s="30">
        <f>(900+650)*1.085*1.09</f>
        <v>1833.1075</v>
      </c>
      <c r="F15" s="18">
        <f t="shared" si="0"/>
        <v>14910</v>
      </c>
      <c r="G15" s="30" t="s">
        <v>46</v>
      </c>
      <c r="H15" s="32" t="s">
        <v>47</v>
      </c>
    </row>
    <row r="16" s="1" customFormat="1" ht="24" spans="1:8">
      <c r="A16" s="16"/>
      <c r="B16" s="30" t="s">
        <v>48</v>
      </c>
      <c r="C16" s="30" t="s">
        <v>49</v>
      </c>
      <c r="D16" s="31">
        <v>20</v>
      </c>
      <c r="E16" s="30">
        <v>500</v>
      </c>
      <c r="F16" s="18">
        <f t="shared" si="0"/>
        <v>10000</v>
      </c>
      <c r="G16" s="30" t="s">
        <v>50</v>
      </c>
      <c r="H16" s="32" t="s">
        <v>51</v>
      </c>
    </row>
    <row r="17" s="1" customFormat="1" ht="18" customHeight="1" spans="1:8">
      <c r="A17" s="16"/>
      <c r="B17" s="14" t="s">
        <v>52</v>
      </c>
      <c r="C17" s="16"/>
      <c r="D17" s="20"/>
      <c r="E17" s="20"/>
      <c r="F17" s="20">
        <f>SUM(F4:F16)</f>
        <v>478447</v>
      </c>
      <c r="G17" s="16"/>
      <c r="H17" s="16"/>
    </row>
    <row r="18" s="1" customFormat="1" ht="122.1" customHeight="1" spans="1:8">
      <c r="A18" s="33" t="s">
        <v>53</v>
      </c>
      <c r="B18" s="34"/>
      <c r="C18" s="34"/>
      <c r="D18" s="34"/>
      <c r="E18" s="34"/>
      <c r="F18" s="35"/>
      <c r="G18" s="34"/>
      <c r="H18" s="36"/>
    </row>
    <row r="19" s="1" customFormat="1" ht="12" spans="1:6">
      <c r="A19" s="5"/>
      <c r="B19" s="37"/>
      <c r="C19" s="5"/>
      <c r="D19" s="38"/>
      <c r="E19" s="38"/>
      <c r="F19" s="38"/>
    </row>
    <row r="20" s="1" customFormat="1" ht="12" spans="1:8">
      <c r="A20" s="5"/>
      <c r="B20" s="37"/>
      <c r="C20" s="5"/>
      <c r="D20" s="38"/>
      <c r="E20" s="38"/>
      <c r="F20" s="38"/>
      <c r="G20" s="5"/>
      <c r="H20" s="5"/>
    </row>
    <row r="21" s="1" customFormat="1" ht="12" spans="1:8">
      <c r="A21" s="5"/>
      <c r="B21" s="37"/>
      <c r="C21" s="5"/>
      <c r="D21" s="38"/>
      <c r="E21" s="38"/>
      <c r="F21" s="38"/>
      <c r="G21" s="5"/>
      <c r="H21" s="5"/>
    </row>
    <row r="22" s="1" customFormat="1" ht="12" spans="1:8">
      <c r="A22" s="5"/>
      <c r="B22" s="37"/>
      <c r="C22" s="5"/>
      <c r="D22" s="38"/>
      <c r="E22" s="38"/>
      <c r="F22" s="38"/>
      <c r="G22" s="5"/>
      <c r="H22" s="5"/>
    </row>
    <row r="23" s="1" customFormat="1" ht="12" spans="1:8">
      <c r="A23" s="5"/>
      <c r="B23" s="37"/>
      <c r="C23" s="5"/>
      <c r="D23" s="38"/>
      <c r="E23" s="38"/>
      <c r="F23" s="38"/>
      <c r="G23" s="5"/>
      <c r="H23" s="5"/>
    </row>
    <row r="24" s="1" customFormat="1" ht="12" spans="1:8">
      <c r="A24" s="5"/>
      <c r="B24" s="37"/>
      <c r="C24" s="5"/>
      <c r="D24" s="38"/>
      <c r="E24" s="38"/>
      <c r="F24" s="38"/>
      <c r="G24" s="5"/>
      <c r="H24" s="5"/>
    </row>
    <row r="25" s="1" customFormat="1" ht="12" spans="1:8">
      <c r="A25" s="5"/>
      <c r="B25" s="37"/>
      <c r="C25" s="5"/>
      <c r="D25" s="38"/>
      <c r="E25" s="38"/>
      <c r="F25" s="38"/>
      <c r="G25" s="5"/>
      <c r="H25" s="5"/>
    </row>
    <row r="26" s="1" customFormat="1" ht="12" spans="1:8">
      <c r="A26" s="5"/>
      <c r="B26" s="37"/>
      <c r="C26" s="5"/>
      <c r="D26" s="38"/>
      <c r="E26" s="38"/>
      <c r="F26" s="38"/>
      <c r="G26" s="5"/>
      <c r="H26" s="5"/>
    </row>
    <row r="27" s="1" customFormat="1" ht="12" spans="1:8">
      <c r="A27" s="5"/>
      <c r="B27" s="37"/>
      <c r="C27" s="5"/>
      <c r="D27" s="38"/>
      <c r="E27" s="38"/>
      <c r="F27" s="38"/>
      <c r="G27" s="5"/>
      <c r="H27" s="5"/>
    </row>
  </sheetData>
  <mergeCells count="12">
    <mergeCell ref="A1:H1"/>
    <mergeCell ref="A18:H18"/>
    <mergeCell ref="A2:A3"/>
    <mergeCell ref="B2:B3"/>
    <mergeCell ref="C2:C3"/>
    <mergeCell ref="D2:D3"/>
    <mergeCell ref="E2:E3"/>
    <mergeCell ref="F2:F3"/>
    <mergeCell ref="G2:G3"/>
    <mergeCell ref="G6:G11"/>
    <mergeCell ref="H2:H3"/>
    <mergeCell ref="H6:H11"/>
  </mergeCells>
  <pageMargins left="0.314583333333333" right="0.196527777777778" top="0.393055555555556" bottom="0.196527777777778" header="0.314583333333333" footer="0.118055555555556"/>
  <pageSetup paperSize="9" fitToHeight="0" orientation="landscape" horizontalDpi="600"/>
  <headerFooter>
    <oddFooter>&amp;L法人或委托人签字：&amp;R供应商盖章：</oddFooter>
  </headerFooter>
  <rowBreaks count="1" manualBreakCount="1">
    <brk id="5" max="7" man="1"/>
  </rowBreaks>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桥梁5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2019-02-27T00:10:00Z</dcterms:created>
  <cp:lastPrinted>2019-05-20T06:21:00Z</cp:lastPrinted>
  <dcterms:modified xsi:type="dcterms:W3CDTF">2024-08-07T01:48:17Z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E14D238F9B6143DA8A800FE4213704D9_13</vt:lpwstr>
  </property>
</Properties>
</file>