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祝健恺\招标挂网\G236田鄱线项目\雨水管工程劳务分包\"/>
    </mc:Choice>
  </mc:AlternateContent>
  <xr:revisionPtr revIDLastSave="0" documentId="13_ncr:1_{905E216F-44BF-4315-A709-22DBCF563609}" xr6:coauthVersionLast="45" xr6:coauthVersionMax="45" xr10:uidLastSave="{00000000-0000-0000-0000-000000000000}"/>
  <workbookProtection workbookAlgorithmName="SHA-512" workbookHashValue="KzDUtAe/w7Ww6+Tt4cjfGTFQByiSZdwGXohRRbPk3/raKA2FBN0X0ypMd7x0d1xqsfnmLcJiUXWhi/KELKxTUw==" workbookSaltValue="9PdUZAlojTT4qhc8O/uXrg==" workbookSpinCount="100000" lockStructure="1"/>
  <bookViews>
    <workbookView xWindow="-120" yWindow="-120" windowWidth="24240" windowHeight="13140" xr2:uid="{00000000-000D-0000-FFFF-FFFF00000000}"/>
  </bookViews>
  <sheets>
    <sheet name="鄱阳" sheetId="6" r:id="rId1"/>
    <sheet name="sheet1" sheetId="7" r:id="rId2"/>
  </sheets>
  <externalReferences>
    <externalReference r:id="rId3"/>
  </externalReferences>
  <definedNames>
    <definedName name="_xlnm.Print_Area" localSheetId="0">鄱阳!$A$1:$H$33</definedName>
    <definedName name="_xlnm.Print_Titles" localSheetId="1">sheet1!$1:$2</definedName>
    <definedName name="_xlnm.Print_Titles" localSheetId="0">鄱阳!$1:$2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6" l="1"/>
  <c r="F8" i="6"/>
  <c r="F9" i="6"/>
  <c r="F10" i="6"/>
  <c r="F11" i="6"/>
  <c r="F12" i="6"/>
  <c r="F13" i="6"/>
  <c r="F14" i="6"/>
  <c r="F18" i="6"/>
  <c r="F19" i="6"/>
  <c r="F20" i="6"/>
  <c r="F21" i="6"/>
  <c r="F23" i="6"/>
  <c r="F24" i="6"/>
  <c r="F6" i="6"/>
  <c r="F40" i="7"/>
  <c r="F39" i="7"/>
  <c r="D39" i="7"/>
  <c r="F38" i="7"/>
  <c r="F37" i="7"/>
  <c r="D37" i="7"/>
  <c r="L36" i="7"/>
  <c r="L37" i="7" s="1"/>
  <c r="D36" i="7"/>
  <c r="F36" i="7" s="1"/>
  <c r="F35" i="7"/>
  <c r="F34" i="7"/>
  <c r="D33" i="7"/>
  <c r="F33" i="7" s="1"/>
  <c r="F32" i="7"/>
  <c r="D31" i="7"/>
  <c r="F31" i="7" s="1"/>
  <c r="F30" i="7"/>
  <c r="D30" i="7"/>
  <c r="F29" i="7"/>
  <c r="L28" i="7"/>
  <c r="F28" i="7"/>
  <c r="D27" i="7"/>
  <c r="F27" i="7" s="1"/>
  <c r="F26" i="7"/>
  <c r="F25" i="7"/>
  <c r="D25" i="7"/>
  <c r="D24" i="7"/>
  <c r="F24" i="7" s="1"/>
  <c r="F23" i="7"/>
  <c r="M22" i="7"/>
  <c r="L22" i="7"/>
  <c r="F22" i="7"/>
  <c r="D21" i="7"/>
  <c r="F21" i="7" s="1"/>
  <c r="F20" i="7"/>
  <c r="D19" i="7"/>
  <c r="F19" i="7" s="1"/>
  <c r="D18" i="7"/>
  <c r="F18" i="7" s="1"/>
  <c r="D16" i="7"/>
  <c r="F16" i="7" s="1"/>
  <c r="E4" i="7" s="1"/>
  <c r="F4" i="7" s="1"/>
  <c r="F41" i="7" s="1"/>
  <c r="F15" i="7"/>
  <c r="L14" i="7"/>
  <c r="F14" i="7"/>
  <c r="L13" i="7"/>
  <c r="F13" i="7"/>
  <c r="L12" i="7"/>
  <c r="F12" i="7"/>
  <c r="L11" i="7"/>
  <c r="F11" i="7"/>
  <c r="D10" i="7"/>
  <c r="F10" i="7" s="1"/>
  <c r="F9" i="7"/>
  <c r="D9" i="7"/>
  <c r="F8" i="7"/>
  <c r="D8" i="7"/>
  <c r="D7" i="7"/>
  <c r="F7" i="7" s="1"/>
  <c r="F5" i="7"/>
  <c r="J22" i="6"/>
  <c r="D22" i="6"/>
  <c r="F22" i="6" s="1"/>
  <c r="K21" i="6"/>
  <c r="J21" i="6"/>
  <c r="D17" i="6"/>
  <c r="D15" i="6"/>
  <c r="F15" i="6" l="1"/>
  <c r="F17" i="6"/>
  <c r="E4" i="6" l="1"/>
  <c r="F4" i="6" s="1"/>
  <c r="F25" i="6" s="1"/>
</calcChain>
</file>

<file path=xl/sharedStrings.xml><?xml version="1.0" encoding="utf-8"?>
<sst xmlns="http://schemas.openxmlformats.org/spreadsheetml/2006/main" count="338" uniqueCount="149">
  <si>
    <t>G236鄱阳田畈街至县城段公路改建项目                                                                                                                                           雨水管工程劳务分包工程量清单</t>
  </si>
  <si>
    <t>细目号</t>
  </si>
  <si>
    <t>细目名称</t>
  </si>
  <si>
    <t>单位</t>
  </si>
  <si>
    <t>暂定工程量</t>
  </si>
  <si>
    <t>单价（元）</t>
  </si>
  <si>
    <t>合价</t>
  </si>
  <si>
    <t>主要工作内容</t>
  </si>
  <si>
    <t>计量规则</t>
  </si>
  <si>
    <t>单价组成解释</t>
  </si>
  <si>
    <t>备注</t>
  </si>
  <si>
    <t xml:space="preserve"> 第100章  总则</t>
  </si>
  <si>
    <t>100-1</t>
  </si>
  <si>
    <t>安全生产及行车干扰费</t>
  </si>
  <si>
    <t>总额</t>
  </si>
  <si>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2名以上安全员及交通维护员以及一辆安全巡查专用车）等与安全有关的工作内容。</t>
  </si>
  <si>
    <r>
      <rPr>
        <sz val="10"/>
        <rFont val="宋体"/>
        <family val="3"/>
        <charset val="134"/>
      </rPr>
      <t xml:space="preserve">    本项是在本项目工程各清单子目综合单价中已包含安全生产费及行车干扰费的基础上综合考虑增设的费用，本细目按计量进度支付，每次计量支付</t>
    </r>
    <r>
      <rPr>
        <sz val="10"/>
        <rFont val="宋体"/>
        <family val="3"/>
        <charset val="134"/>
      </rPr>
      <t>0.2</t>
    </r>
    <r>
      <rPr>
        <sz val="10"/>
        <rFont val="宋体"/>
        <family val="3"/>
        <charset val="134"/>
      </rPr>
      <t>，累计计量支付至</t>
    </r>
    <r>
      <rPr>
        <sz val="10"/>
        <rFont val="宋体"/>
        <family val="3"/>
        <charset val="134"/>
      </rPr>
      <t>0.8</t>
    </r>
    <r>
      <rPr>
        <sz val="10"/>
        <rFont val="宋体"/>
        <family val="3"/>
        <charset val="134"/>
      </rPr>
      <t>，乙方全部完工并撤场后计量支付至</t>
    </r>
    <r>
      <rPr>
        <sz val="10"/>
        <rFont val="宋体"/>
        <family val="3"/>
        <charset val="134"/>
      </rPr>
      <t>0.9</t>
    </r>
    <r>
      <rPr>
        <sz val="10"/>
        <rFont val="宋体"/>
        <family val="3"/>
        <charset val="134"/>
      </rPr>
      <t>，本项目交工验收后计量至</t>
    </r>
    <r>
      <rPr>
        <sz val="10"/>
        <rFont val="宋体"/>
        <family val="3"/>
        <charset val="134"/>
      </rPr>
      <t>1.0</t>
    </r>
    <r>
      <rPr>
        <sz val="10"/>
        <rFont val="宋体"/>
        <family val="3"/>
        <charset val="134"/>
      </rPr>
      <t>。如乙方不配合、不服从业主、监理或甲方管理人员指挥，甲方将另外组织人员实施，费用从安全生产及行车干扰费中扣除，不足部分则从乙方计量款中扣除。除施工区间大型安全围挡、公里桩、公告牌、限高架由甲方提供外，其余所有人工、材料、设备（含吊车、挖机、发电机及施工用电设施等）等均由乙方提供及实施（含围挡随施工点搬迁的费用、施工点导向警示牌、LED灯、爆闪灯、标志标牌、安全锥、基坑围挡、人身保险费、洒水车、雾化机等），费用已含在综合单价中，不另行计量。施工过程中甲方仅只提供一次大型施工区间段安全围挡、公告牌，乙方应对甲方提供的安全设施进行维护、维修，如损耗过大超过10％，则超过的10％的部份由乙方承担费用，甲方将从乙方的计量款中扣除。本项实施总额包干控制，不因工期的延长或缩短调整费用。</t>
    </r>
  </si>
  <si>
    <t>直接费的1.5%</t>
  </si>
  <si>
    <r>
      <rPr>
        <sz val="10"/>
        <rFont val="宋体"/>
        <family val="3"/>
        <charset val="134"/>
        <scheme val="minor"/>
      </rPr>
      <t>1</t>
    </r>
    <r>
      <rPr>
        <sz val="10"/>
        <rFont val="宋体"/>
        <family val="3"/>
        <charset val="134"/>
        <scheme val="minor"/>
      </rPr>
      <t>00-2</t>
    </r>
  </si>
  <si>
    <t>施工环保费</t>
  </si>
  <si>
    <t>203-1</t>
  </si>
  <si>
    <t>管道挖、填土方</t>
  </si>
  <si>
    <t>-a</t>
  </si>
  <si>
    <t>挖土方</t>
  </si>
  <si>
    <r>
      <rPr>
        <sz val="10"/>
        <rFont val="宋体"/>
        <family val="3"/>
        <charset val="134"/>
      </rPr>
      <t>m</t>
    </r>
    <r>
      <rPr>
        <vertAlign val="superscript"/>
        <sz val="10"/>
        <rFont val="宋体"/>
        <family val="3"/>
        <charset val="134"/>
      </rPr>
      <t>3</t>
    </r>
  </si>
  <si>
    <t xml:space="preserve">    挖、装、运至弃土场、卸车；整平、压实等所有与挖土方有关的工作内容。</t>
  </si>
  <si>
    <t xml:space="preserve">    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填筑及维护等作为挖土方的附属工作，不另行计量；</t>
  </si>
  <si>
    <t>解释：（挖装8元/m3/1.1/1.09+运土1km内3.22元/m3）＝9.89元/m3*施工难度1.06*管理费及利润1.1*税金1.09=12.57元/m3</t>
  </si>
  <si>
    <t>-b</t>
  </si>
  <si>
    <t>回填土方</t>
  </si>
  <si>
    <t>含便道填筑及维护；取土场场地清理，清除不适用材料；基底翻松、压实；挖、装、运、卸车；分层摊铺、洒水、压实；施工排水处理，整型等所有与借土回填有关的工作内容</t>
  </si>
  <si>
    <t>依据图纸所示地面线、路基设计横断面图并经现场实际验收合格，按平均断面面积法计算压实的体积，按双方核定的设计（含变更设计）内的数量以立方米为单位计量。</t>
  </si>
  <si>
    <t>解释：土方整平碾压修坡（含路拱修整）2.73元/m3*施工难度1.06*管理费及利润1.1*税金1.09=3.47元/m3</t>
  </si>
  <si>
    <t>-c</t>
  </si>
  <si>
    <t>回填砂砾、砂砾垫层</t>
  </si>
  <si>
    <t>含基底清理、填前压实；临时排水、分层铺筑、分层碾压等所有与换填有关的工作内容。</t>
  </si>
  <si>
    <t>依据图纸所示位置和断面尺寸并经现场实际验收合格，按图示换填砂砾材料密实体积按双方核定的设计（含变更设计）内的数量以立方米为单位计量；计量时须提供现场测量、签认的映像资料。除砂砾材料由甲方提供外，其余所有材料、设备及便道填筑及维护、等均由乙方提供及实施，费用已含在综合单价中，不另行计量。</t>
  </si>
  <si>
    <t xml:space="preserve">解释：1、人工机械整平夯实5.77元/m3*施工难度1.06*管理费及利润1.1*税金1.09=7.33元/m3
 </t>
  </si>
  <si>
    <t>-d</t>
  </si>
  <si>
    <t>余土外运        (运距3km)</t>
  </si>
  <si>
    <t>m3</t>
  </si>
  <si>
    <t>含便道修筑及维护、土方挖、装、运、卸车、弃土整平等所有与余土外运有关的工作内容。</t>
  </si>
  <si>
    <t>依据图纸所示位置和断面尺寸并经现场实际验收合格，按图示密实体积按双方核定的设计（含变更设计）内的数量以立方米为单位计量；本项目余土工程综合单价中已考虑在本工区内任意调运的运输费，所有余土应堆放至甲方指定地点。</t>
  </si>
  <si>
    <t>解释：（余土外运2km*1元/km）=2元/m3*施工难度1.06*管理费及利润1.1*税金1.09=2.54元/m3</t>
  </si>
  <si>
    <t>314-2</t>
  </si>
  <si>
    <t>铺设雨水管-II级钢筋混凝土管φ1000</t>
  </si>
  <si>
    <t>m</t>
  </si>
  <si>
    <t>场地清理；圆管卸车；安装、接缝；防水、防冻、防腐措施等所有与管节安装有关的工作内容。</t>
  </si>
  <si>
    <t xml:space="preserve">    依据图纸所示位置及断面尺寸，并经现场实际验收合格按双方核定的设计（含变更设计）内的数量以米为单位计量；除圆管管节由甲方供应外，其余所有材料、设备（含吊车、挖机、橡胶圈、水泥砂浆捻缝等）、安全防护设施等均由乙方提供及实施，费用费用（含圆管卸车费用；二次调拨、搬运）已含在综合单价中，不另行计量。</t>
  </si>
  <si>
    <t>铺设雨水管-II级钢筋混凝土管φ800</t>
  </si>
  <si>
    <t>铺设雨水管-II级钢筋混凝土管φ600</t>
  </si>
  <si>
    <t>铺设雨水管-II级钢筋混凝土管φ400</t>
  </si>
  <si>
    <t>铺设雨水管-II级钢筋混凝土管φ300</t>
  </si>
  <si>
    <t>314-3</t>
  </si>
  <si>
    <r>
      <rPr>
        <sz val="10"/>
        <rFont val="Arial Narrow"/>
        <family val="2"/>
      </rPr>
      <t>C15</t>
    </r>
    <r>
      <rPr>
        <sz val="10"/>
        <rFont val="宋体"/>
        <family val="3"/>
        <charset val="134"/>
      </rPr>
      <t>砼基础</t>
    </r>
  </si>
  <si>
    <t xml:space="preserve">   场地清理；围堰、排水，基坑支护；基础模板制作、安装、拆除；混凝土浇筑、养护；施工缝、沉降缝设置、处理等所有与砼基础有关的工作内容。</t>
  </si>
  <si>
    <t xml:space="preserve">    依据图纸所示位置及断面尺寸，并经现场实际验收合格按双方核定的设计（含变更设计）内的数量以立方米为单位计量；除砼由甲方提供外，其余所有材料、设备（含吊车、挖机、天泵、发电机及施工用电设施等）、安全防护等均由乙方提供及实施，费用已含在综合单价中，不另行计量。</t>
  </si>
  <si>
    <t>解释：105.71元/m3*管理费及利润1.085*税金1.09＝125.02元/m3</t>
  </si>
  <si>
    <t>-e</t>
  </si>
  <si>
    <t>检查井及沉泥井</t>
  </si>
  <si>
    <t>座</t>
  </si>
  <si>
    <t>e-1</t>
  </si>
  <si>
    <t>S4砼基础及C10砼垫层</t>
  </si>
  <si>
    <t xml:space="preserve">    依据图纸所示位置及断面尺寸，并经现场实际验收合格按双方核定的设计（含变更设计）内的数量以立方米为单位计量；除砼由甲方提供外，其余所有材料、设备（含吊车、挖机、天泵、地泵、发电机及施工用电设施等）、安全防护等均由乙方提供及实施，费用已含在综合单价中，不另行计量。</t>
  </si>
  <si>
    <t>解释：103.86*管理费及利润1.085*税金1.09＝122.83元/m3</t>
  </si>
  <si>
    <t>e-2</t>
  </si>
  <si>
    <r>
      <rPr>
        <sz val="10"/>
        <color rgb="FF000000"/>
        <rFont val="Arial Narrow"/>
        <family val="2"/>
      </rPr>
      <t>C30</t>
    </r>
    <r>
      <rPr>
        <sz val="10"/>
        <color rgb="FF000000"/>
        <rFont val="宋体"/>
        <family val="3"/>
        <charset val="134"/>
      </rPr>
      <t>井圈砼、</t>
    </r>
    <r>
      <rPr>
        <sz val="10"/>
        <color rgb="FF000000"/>
        <rFont val="Arial Narrow"/>
        <family val="2"/>
      </rPr>
      <t>C25</t>
    </r>
    <r>
      <rPr>
        <sz val="10"/>
        <color rgb="FF000000"/>
        <rFont val="宋体"/>
        <family val="3"/>
        <charset val="134"/>
      </rPr>
      <t>盖板砼</t>
    </r>
  </si>
  <si>
    <t xml:space="preserve">   场地清理；排水；墙身、盖板模板制作、安装、拆除；混凝土浇筑、养护；施工缝、沉降缝设置、处理等所有与端墙墙身有关的工作内容。</t>
  </si>
  <si>
    <t xml:space="preserve">    依据图纸所示位置及断面尺寸，并经现场实际验收合格按双方核定的设计（含变更设计）内的数量以立方米为单位计量；除砼由甲方提供外，其余所有材料（含沥青麻絮等）、设备（含吊车、挖机、天泵、地泵、发电机及施工用电设施等）、安全防护、踏步钢筋安装、井内垃圾清运等均由乙方提供及实施，费用已含在综合单价中，不另行计量。</t>
  </si>
  <si>
    <t>解释：288.33元/m3*管理费及利润1.085*税金1.09＝340.99元/m3</t>
  </si>
  <si>
    <t>e-3</t>
  </si>
  <si>
    <t>井筒及井盖安装</t>
  </si>
  <si>
    <t>处</t>
  </si>
  <si>
    <t>场地清理；井筒、井盖卸车、安装、接缝、防水措施等所有与管节安装有关的工作内容。</t>
  </si>
  <si>
    <t xml:space="preserve">    依据图纸所示位置及断面尺寸，并经现场实际验收合格按双方核定的设计（含变更设计）内的数量以处为单位计量；除井筒、井盖由甲方提供外，其余所有材料、设备（含吊车、挖机、油毛毡、沥青麻絮等）、安全防护设施、含井内垃圾清运等均由乙方提供及实施，费用（含井筒、井盖卸车费用；二次调拨、搬运）已含在综合单价中，不另行计量。</t>
  </si>
  <si>
    <t>解释：250元/个*管理费及利润1.085*税金1.09＝295.66元/个</t>
  </si>
  <si>
    <t>e-4</t>
  </si>
  <si>
    <t>钢筋制作安装</t>
  </si>
  <si>
    <t>kg</t>
  </si>
  <si>
    <t xml:space="preserve">    场地清理、场地硬化；钢筋的保护、储存及除锈；钢筋整直、接头；钢筋截断、弯曲、焊接；钢筋安设、支承及固定等所有与钢筋有关的工作内容。</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</si>
  <si>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等均由乙方提供及实施，费用已含在综合单价中，不另行计量。（注：钢筋损耗按设计图纸数量加1.5%损耗控制，如超过控制数量，超过部份按市价在乙方工程款中扣除。）</t>
  </si>
  <si>
    <t>解释：（劳务0.72）元/kg*管理费及利润1.1*税金1.09＝0.86元/kg</t>
  </si>
  <si>
    <t>e-5</t>
  </si>
  <si>
    <t>检查井安装</t>
  </si>
  <si>
    <t>场地清理；检查井卸车、安装、接缝、防水措施等所有与检查井有关的工作内容。</t>
  </si>
  <si>
    <t xml:space="preserve">    依据图纸所示位置及断面尺寸，并经现场实际验收合格按双方核定的设计（含变更设计）内的数量以处为单位计量；除检查井由甲方提供外，其余所有材料、设备（含吊车、挖机等）、安全防护设施、含井内垃圾清运等均由乙方提供及实施，费用（含检查井卸车费用；二次调拨、搬运）已含在综合单价中，不另行计量。</t>
  </si>
  <si>
    <t>G-600-28</t>
  </si>
  <si>
    <t>混凝土八字形排出口</t>
  </si>
  <si>
    <t>场地清理；排水；模板制作、安装、拆除；混凝土浇筑、养护；施工缝、沉降缝设置、处理等所有与砼八字形排出口浇筑成形有关的工作内容。</t>
  </si>
  <si>
    <t xml:space="preserve">    依据图纸所示位置及断面尺寸，并经现场实际验收合格按双方核定的设计（含变更设计）内的数量以m3为单位计量；除砼由甲方提供外，其余所有材料、设备（含吊车、挖机等）、模板、安全防护设施等均由乙方提供及实施，费用已含在综合单价中，不另行计量。</t>
  </si>
  <si>
    <t>M7.5浆砌MU10砖体流槽</t>
  </si>
  <si>
    <t xml:space="preserve">乙方负责砌砖所有工作,包工包料；含砌砖、安全防护及其他所需的材料、小型机具、搭设脚手架、小五金等一切工作。
</t>
  </si>
  <si>
    <t xml:space="preserve">    依据图纸所示位置及断面尺寸，并经现场实际验收合格按双方核定的设计（含变更设计）内的数量以m3为单位计量；所有材料、设备（含吊车、挖机等）、安全防护设施等均由乙方提供及实施，费用已含在综合单价中，不另行计量。</t>
  </si>
  <si>
    <t>砂浆抹面</t>
  </si>
  <si>
    <t>m2</t>
  </si>
  <si>
    <t xml:space="preserve">乙方负责砂浆抹面一切工作,包工包料；含安全防护及其他所需的材料、小型机具、搭设脚手架、小五金等一切工作。
</t>
  </si>
  <si>
    <t xml:space="preserve">    依据图纸所示位置及断面尺寸，并经现场实际验收合格按双方核定的设计（含变更设计）内的数量以m2为单位计量；所有材料、设备（含吊车、挖机等）、模板、安全防护设施等均由乙方提供及实施，费用已含在综合单价中，不另行计量。</t>
  </si>
  <si>
    <t>备注：本次招标项目要求施工队必须配备足够的现场技术人员（其中：至少配备1名专业测量技术人员,及至少配备GPS和水准测量仪器各1台）；各施工队机械配备必须要求使用26t以上的压路机、洒水车,机械数量必须满足甲方施工要求；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</si>
  <si>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</si>
  <si>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</si>
  <si>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</si>
  <si>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</si>
  <si>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4、土石方结算按路基设计图纸计算，土石比不予调整。</t>
  </si>
  <si>
    <t xml:space="preserve">      5、渣土车弃土、石运输由项目经理部决定是否使用或不使用</t>
  </si>
  <si>
    <r>
      <rPr>
        <sz val="10"/>
        <color theme="1"/>
        <rFont val="宋体"/>
        <family val="3"/>
        <charset val="134"/>
        <scheme val="minor"/>
      </rPr>
      <t xml:space="preserve">      6</t>
    </r>
    <r>
      <rPr>
        <sz val="10"/>
        <color theme="1"/>
        <rFont val="宋体"/>
        <family val="3"/>
        <charset val="134"/>
        <scheme val="minor"/>
      </rPr>
      <t>、上述清单中车辆进出施工现场清洗费用（含社会车辆）已含在综合单价中，不另行计价。</t>
    </r>
  </si>
  <si>
    <t>主线、施工便道、主线至弃土场等本工区范围内的洒水降尘、河道等水系污染的清理、水土保持、各种污染物、噪声、有害气体、进出车辆冲洗（含社会车辆）等的处理等与环境保护、文明施工相关的所有工作内容。</t>
  </si>
  <si>
    <r>
      <rPr>
        <sz val="10"/>
        <color theme="1"/>
        <rFont val="宋体"/>
        <family val="3"/>
        <charset val="134"/>
        <scheme val="minor"/>
      </rPr>
      <t>本项是在本劳务分包工程量清单各细目综合单价中已包含施工环保费用的基础上综合考虑再增设的费用。本细目按计量进度支付，每次计量支付0.</t>
    </r>
    <r>
      <rPr>
        <sz val="10"/>
        <color theme="1"/>
        <rFont val="宋体"/>
        <family val="3"/>
        <charset val="134"/>
        <scheme val="minor"/>
      </rPr>
      <t>2</t>
    </r>
    <r>
      <rPr>
        <sz val="10"/>
        <color theme="1"/>
        <rFont val="宋体"/>
        <family val="3"/>
        <charset val="134"/>
        <scheme val="minor"/>
      </rPr>
      <t>，累计计量支付至0.8，乙方全部完工并撤场后计量支付至0.9，本项目交工验收后计量至1.0。乙方必须满足本工区施工作业点、线内施工便道及线外施工便道的洒水降尘，水土保持、各种污染物、噪声、有害气体等的处理，符合国家对环境保护的要求，保障沿线居民的正常生活，满足施工需要。如乙方不配合，不服从业主、监理或甲方管理人员指挥，甲方将另外组织人员实施，费用甲方直接从乙方的施工环保费中扣除，不足部分则从乙方计量款中扣除。</t>
    </r>
  </si>
  <si>
    <r>
      <rPr>
        <sz val="10"/>
        <rFont val="宋体"/>
        <family val="3"/>
        <charset val="134"/>
      </rPr>
      <t>本工区内洒水抑尘包干费：（洒水车20000元/台月，1台平均按6个月；合计金额120000元（120000/47</t>
    </r>
    <r>
      <rPr>
        <sz val="10"/>
        <rFont val="宋体"/>
        <family val="3"/>
        <charset val="134"/>
      </rPr>
      <t>0627</t>
    </r>
    <r>
      <rPr>
        <sz val="10"/>
        <rFont val="宋体"/>
        <family val="3"/>
        <charset val="134"/>
      </rPr>
      <t xml:space="preserve">m3（填方+挖方）＝0.25元/m3），（含线外取弃土场至主线洒水）*1.085管理费*1.09税金＝141918元（0.30元/m3） </t>
    </r>
  </si>
  <si>
    <r>
      <rPr>
        <sz val="12"/>
        <rFont val="宋体"/>
        <family val="3"/>
        <charset val="134"/>
      </rPr>
      <t>m</t>
    </r>
    <r>
      <rPr>
        <vertAlign val="superscript"/>
        <sz val="12"/>
        <rFont val="宋体"/>
        <family val="3"/>
        <charset val="134"/>
      </rPr>
      <t>3</t>
    </r>
  </si>
  <si>
    <t>解释：368.44元/m*管理费及利润1.085*税金1.09＝435.73元/m</t>
  </si>
  <si>
    <t>解释：176.34元/m*管理费及利润1.085*税金1.09＝208.55元/m</t>
  </si>
  <si>
    <t>解释：108.32元/米*管理费及利润1.085*税金1.09＝128.11元/m</t>
  </si>
  <si>
    <r>
      <rPr>
        <sz val="10"/>
        <color theme="1"/>
        <rFont val="宋体"/>
        <family val="3"/>
        <charset val="134"/>
        <scheme val="minor"/>
      </rPr>
      <t>解释：80元/m*管理费及利润1.085</t>
    </r>
    <r>
      <rPr>
        <sz val="10"/>
        <color theme="1"/>
        <rFont val="宋体"/>
        <family val="3"/>
        <charset val="134"/>
        <scheme val="minor"/>
      </rPr>
      <t>*税金1.09＝</t>
    </r>
    <r>
      <rPr>
        <sz val="10"/>
        <color theme="1"/>
        <rFont val="宋体"/>
        <family val="3"/>
        <charset val="134"/>
        <scheme val="minor"/>
      </rPr>
      <t>94.62</t>
    </r>
    <r>
      <rPr>
        <sz val="10"/>
        <color theme="1"/>
        <rFont val="宋体"/>
        <family val="3"/>
        <charset val="134"/>
        <scheme val="minor"/>
      </rPr>
      <t>元/m</t>
    </r>
  </si>
  <si>
    <t>解释：41.47元/m*管理费及利润1.085*税金1.09＝49.05元/m</t>
  </si>
  <si>
    <t>Φ1500检查井</t>
  </si>
  <si>
    <t>场地清理；井筒、井盖卸车；安装、接缝；防水措施等所有与管节安装有关的工作内容。</t>
  </si>
  <si>
    <t>场地清理；检查井卸车、安装、调整等所有与检查井有关的工作内容。</t>
  </si>
  <si>
    <t>解释：劳务340元/个*管理费及利润1.1*税金1.09＝407.66元/个</t>
  </si>
  <si>
    <t>Φ1250检查井</t>
  </si>
  <si>
    <t>c-1</t>
  </si>
  <si>
    <t>C10砼垫层</t>
  </si>
  <si>
    <t>c-2</t>
  </si>
  <si>
    <t>c-3</t>
  </si>
  <si>
    <t>c-4</t>
  </si>
  <si>
    <t>c-5</t>
  </si>
  <si>
    <t>Φ1000检查井</t>
  </si>
  <si>
    <t>d-1</t>
  </si>
  <si>
    <t>d-2</t>
  </si>
  <si>
    <t>d-3</t>
  </si>
  <si>
    <t>d-4</t>
  </si>
  <si>
    <t>d-5</t>
  </si>
  <si>
    <t xml:space="preserve">   -f</t>
  </si>
  <si>
    <t>方形检查井（B=1300）</t>
  </si>
  <si>
    <t>f-1</t>
  </si>
  <si>
    <t>f-2</t>
  </si>
  <si>
    <t>f-3</t>
  </si>
  <si>
    <t>f-4</t>
  </si>
  <si>
    <r>
      <rPr>
        <sz val="9.5"/>
        <color theme="1"/>
        <rFont val="宋体"/>
        <family val="3"/>
        <charset val="134"/>
      </rPr>
      <t xml:space="preserve">    场地清理、场地硬化；钢筋的保护、储存及除锈；钢筋整直、接头；钢筋截断、弯曲、焊接；钢筋安设、支承及固定</t>
    </r>
    <r>
      <rPr>
        <sz val="9.5"/>
        <color theme="1"/>
        <rFont val="宋体"/>
        <family val="3"/>
        <charset val="134"/>
      </rPr>
      <t>等所有与钢筋有关的工作内容。</t>
    </r>
  </si>
  <si>
    <t>解释：（劳务0.72）元/kg*管理费及利润1.085*税金1.09＝0.85元/kg</t>
  </si>
  <si>
    <t>f--5</t>
  </si>
  <si>
    <r>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t>
    </r>
    <r>
      <rPr>
        <sz val="10"/>
        <color theme="1"/>
        <rFont val="宋体"/>
        <family val="3"/>
        <charset val="134"/>
      </rPr>
      <t>1</t>
    </r>
    <r>
      <rPr>
        <sz val="10"/>
        <color theme="1"/>
        <rFont val="宋体"/>
        <family val="3"/>
        <charset val="134"/>
      </rPr>
      <t>名以上安全员及交通维护员以及一辆安全巡查专用车）等与安全有关的工作内容。</t>
    </r>
    <phoneticPr fontId="24" type="noConversion"/>
  </si>
  <si>
    <t xml:space="preserve">    依据图纸所示位置及断面尺寸，并经现场实际验收合格按双方核定的设计（含变更设计）内的数量以米为单位计量；除圆管管节、橡胶圈由甲方供应外，其余所有材料、设备（含吊车、挖机、水泥砂浆捻缝等）、安全防护设施等均由乙方提供及实施，费用费用（含圆管卸车费用；二次调拨、搬运）已含在综合单价中，不另行计量。</t>
    <phoneticPr fontId="24" type="noConversion"/>
  </si>
  <si>
    <t xml:space="preserve">余土外运       </t>
    <phoneticPr fontId="24" type="noConversion"/>
  </si>
  <si>
    <t>依据图纸所示位置和断面尺寸并经现场实际验收合格，按图示密实体积按双方核定的设计（含变更设计）内的数量以立方米为单位计量；本项目余土工程综合单价中已考虑在本工区内任意调运的运输费，所有余土应堆放至甲方指定地点。每增运500m增加费用0.7元/m3</t>
    <phoneticPr fontId="24" type="noConversion"/>
  </si>
  <si>
    <t>e-5</t>
    <phoneticPr fontId="24" type="noConversion"/>
  </si>
  <si>
    <t>e-6</t>
    <phoneticPr fontId="24" type="noConversion"/>
  </si>
  <si>
    <t xml:space="preserve">    依据图纸所示位置及断面尺寸，并经现场实际验收合格按双方核定的设计（含变更设计）内的数量以立方米为单位计量；除砼由甲方提供外，其余所有材料、设备（含吊车、挖机、发电机及施工用电设施等）、安全防护等均由乙方提供及实施，费用已含在综合单价中，不另行计量。</t>
    <phoneticPr fontId="24" type="noConversion"/>
  </si>
  <si>
    <t xml:space="preserve">    依据图纸所示位置及断面尺寸，并经现场实际验收合格按双方核定的设计（含变更设计）内的数量以立方米为单位计量；除砼由甲方提供外，其余所有材料（含沥青麻絮等）、设备（含吊车、挖机、发电机及施工用电设施等）、安全防护、踏步钢筋安装、井内垃圾清运等均由乙方提供及实施，费用已含在综合单价中，不另行计量。</t>
    <phoneticPr fontId="24" type="noConversion"/>
  </si>
  <si>
    <t xml:space="preserve">      5、上述清单中车辆进出施工现场清洗费用（含社会车辆）已含在综合单价中，不另行计价。</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</si>
</sst>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Red]\(0.00\)"/>
    <numFmt numFmtId="178" formatCode="0.00_ "/>
  </numFmts>
  <fonts count="26" x14ac:knownFonts="1">
    <font>
      <sz val="11"/>
      <color theme="1"/>
      <name val="宋体"/>
      <charset val="134"/>
      <scheme val="minor"/>
    </font>
    <font>
      <sz val="11"/>
      <name val="宋体"/>
      <family val="3"/>
      <charset val="134"/>
      <scheme val="minor"/>
    </font>
    <font>
      <sz val="10"/>
      <name val="宋体"/>
      <family val="3"/>
      <charset val="134"/>
      <scheme val="minor"/>
    </font>
    <font>
      <sz val="10"/>
      <color theme="1"/>
      <name val="宋体"/>
      <family val="3"/>
      <charset val="134"/>
      <scheme val="minor"/>
    </font>
    <font>
      <b/>
      <sz val="20"/>
      <color theme="1"/>
      <name val="宋体"/>
      <family val="3"/>
      <charset val="134"/>
      <scheme val="minor"/>
    </font>
    <font>
      <b/>
      <sz val="10"/>
      <color theme="1"/>
      <name val="宋体"/>
      <family val="3"/>
      <charset val="134"/>
      <scheme val="minor"/>
    </font>
    <font>
      <b/>
      <sz val="10"/>
      <name val="宋体"/>
      <family val="3"/>
      <charset val="134"/>
    </font>
    <font>
      <b/>
      <sz val="12"/>
      <name val="宋体"/>
      <family val="3"/>
      <charset val="134"/>
    </font>
    <font>
      <sz val="12"/>
      <name val="宋体"/>
      <family val="3"/>
      <charset val="134"/>
    </font>
    <font>
      <sz val="10"/>
      <name val="宋体"/>
      <family val="3"/>
      <charset val="134"/>
    </font>
    <font>
      <sz val="10"/>
      <color theme="1"/>
      <name val="宋体"/>
      <family val="3"/>
      <charset val="134"/>
    </font>
    <font>
      <sz val="9"/>
      <color rgb="FF000000"/>
      <name val="smartSimSun"/>
      <family val="3"/>
      <charset val="134"/>
    </font>
    <font>
      <sz val="10"/>
      <color rgb="FF000000"/>
      <name val="宋体"/>
      <family val="3"/>
      <charset val="134"/>
    </font>
    <font>
      <sz val="10"/>
      <color rgb="FF000000"/>
      <name val="Arial Narrow"/>
      <family val="2"/>
    </font>
    <font>
      <sz val="9.5"/>
      <color theme="1"/>
      <name val="宋体"/>
      <family val="3"/>
      <charset val="134"/>
    </font>
    <font>
      <sz val="10"/>
      <name val="Arial Narrow"/>
      <family val="2"/>
    </font>
    <font>
      <sz val="9.5"/>
      <name val="宋体"/>
      <family val="3"/>
      <charset val="134"/>
    </font>
    <font>
      <sz val="12"/>
      <name val="宋体"/>
      <family val="3"/>
      <charset val="134"/>
      <scheme val="minor"/>
    </font>
    <font>
      <sz val="12"/>
      <color rgb="FF000000"/>
      <name val="宋体"/>
      <family val="3"/>
      <charset val="134"/>
    </font>
    <font>
      <vertAlign val="superscript"/>
      <sz val="12"/>
      <name val="宋体"/>
      <family val="3"/>
      <charset val="134"/>
    </font>
    <font>
      <vertAlign val="superscript"/>
      <sz val="10"/>
      <name val="宋体"/>
      <family val="3"/>
      <charset val="134"/>
    </font>
    <font>
      <sz val="11"/>
      <color theme="1"/>
      <name val="宋体"/>
      <family val="3"/>
      <charset val="134"/>
      <scheme val="minor"/>
    </font>
    <font>
      <sz val="10"/>
      <name val="宋体"/>
      <family val="3"/>
      <charset val="134"/>
    </font>
    <font>
      <sz val="10"/>
      <color theme="1"/>
      <name val="宋体"/>
      <family val="3"/>
      <charset val="134"/>
      <scheme val="minor"/>
    </font>
    <font>
      <sz val="9"/>
      <name val="宋体"/>
      <family val="3"/>
      <charset val="134"/>
      <scheme val="minor"/>
    </font>
    <font>
      <sz val="10"/>
      <color theme="1"/>
      <name val="宋体"/>
      <family val="3"/>
      <charset val="134"/>
    </font>
  </fonts>
  <fills count="5">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844">
    <xf numFmtId="0" fontId="0" fillId="0" borderId="0">
      <alignment vertical="center"/>
    </xf>
    <xf numFmtId="0" fontId="21"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alignment vertical="center"/>
    </xf>
    <xf numFmtId="0" fontId="21" fillId="0" borderId="0"/>
    <xf numFmtId="0" fontId="21" fillId="0" borderId="0"/>
    <xf numFmtId="0" fontId="21" fillId="0" borderId="0">
      <alignment vertical="center"/>
    </xf>
    <xf numFmtId="0" fontId="21" fillId="0" borderId="0"/>
    <xf numFmtId="0" fontId="21" fillId="0" borderId="0"/>
    <xf numFmtId="0" fontId="2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8"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18" fillId="0" borderId="0">
      <alignment vertical="center"/>
    </xf>
    <xf numFmtId="0" fontId="18"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xf numFmtId="0" fontId="2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8" fillId="0" borderId="0">
      <alignment vertical="center"/>
    </xf>
    <xf numFmtId="0" fontId="21"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xf numFmtId="0" fontId="8" fillId="0" borderId="0">
      <alignment vertical="center"/>
    </xf>
    <xf numFmtId="0" fontId="21"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xf numFmtId="0" fontId="8" fillId="0" borderId="0">
      <alignment vertical="center"/>
    </xf>
    <xf numFmtId="0" fontId="8" fillId="0" borderId="0">
      <alignment vertical="center"/>
    </xf>
    <xf numFmtId="0" fontId="21"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alignment vertical="center"/>
    </xf>
    <xf numFmtId="0" fontId="8" fillId="0" borderId="0">
      <alignment vertical="center"/>
    </xf>
    <xf numFmtId="0" fontId="8" fillId="0" borderId="0">
      <alignment vertical="center"/>
    </xf>
    <xf numFmtId="0" fontId="2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8" fillId="0" borderId="0">
      <alignment vertical="center"/>
    </xf>
    <xf numFmtId="0" fontId="18" fillId="0" borderId="0">
      <alignment vertical="center"/>
    </xf>
    <xf numFmtId="0" fontId="18" fillId="0" borderId="0">
      <alignment vertical="center"/>
    </xf>
    <xf numFmtId="0" fontId="8" fillId="0" borderId="0">
      <alignment vertical="center"/>
    </xf>
    <xf numFmtId="0" fontId="1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xf numFmtId="0" fontId="21" fillId="0" borderId="0">
      <alignment vertical="center"/>
    </xf>
    <xf numFmtId="0" fontId="21" fillId="0" borderId="0"/>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xf numFmtId="0" fontId="21" fillId="0" borderId="0">
      <alignment vertical="center"/>
    </xf>
    <xf numFmtId="0" fontId="21" fillId="0" borderId="0"/>
    <xf numFmtId="0" fontId="8" fillId="0" borderId="0"/>
    <xf numFmtId="0" fontId="21" fillId="0" borderId="0">
      <alignment vertical="center"/>
    </xf>
    <xf numFmtId="0" fontId="21" fillId="0" borderId="0"/>
    <xf numFmtId="0" fontId="8"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8" fillId="0" borderId="0"/>
    <xf numFmtId="0" fontId="21" fillId="0" borderId="0">
      <alignment vertical="center"/>
    </xf>
    <xf numFmtId="0" fontId="21" fillId="0" borderId="0"/>
    <xf numFmtId="0" fontId="8" fillId="0" borderId="0"/>
    <xf numFmtId="0" fontId="21" fillId="0" borderId="0">
      <alignment vertical="center"/>
    </xf>
    <xf numFmtId="0" fontId="21" fillId="0" borderId="0"/>
    <xf numFmtId="0" fontId="21" fillId="0" borderId="0">
      <alignment vertical="center"/>
    </xf>
    <xf numFmtId="0" fontId="8"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xf numFmtId="0" fontId="21" fillId="0" borderId="0">
      <alignment vertical="center"/>
    </xf>
    <xf numFmtId="0" fontId="8" fillId="0" borderId="0"/>
    <xf numFmtId="0" fontId="8" fillId="0" borderId="0"/>
    <xf numFmtId="0" fontId="21" fillId="0" borderId="0">
      <alignment vertical="center"/>
    </xf>
    <xf numFmtId="0" fontId="21" fillId="0" borderId="0">
      <alignment vertical="center"/>
    </xf>
    <xf numFmtId="0" fontId="21" fillId="0" borderId="0">
      <alignment vertical="center"/>
    </xf>
    <xf numFmtId="0" fontId="8" fillId="0" borderId="0"/>
    <xf numFmtId="0" fontId="8" fillId="0" borderId="0"/>
    <xf numFmtId="0" fontId="21" fillId="0" borderId="0">
      <alignment vertical="center"/>
    </xf>
    <xf numFmtId="0" fontId="8" fillId="0" borderId="0"/>
    <xf numFmtId="0" fontId="8"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xf numFmtId="0" fontId="8"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xf numFmtId="0" fontId="21" fillId="0" borderId="0">
      <alignment vertical="center"/>
    </xf>
    <xf numFmtId="0" fontId="8"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8" fillId="0" borderId="0">
      <alignment vertical="center"/>
    </xf>
    <xf numFmtId="0" fontId="8" fillId="0" borderId="0">
      <alignment vertical="center"/>
    </xf>
    <xf numFmtId="0" fontId="21"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alignment vertical="center"/>
    </xf>
    <xf numFmtId="0" fontId="8" fillId="0" borderId="0">
      <alignment vertical="center"/>
    </xf>
    <xf numFmtId="0" fontId="18"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xf numFmtId="0" fontId="21" fillId="0" borderId="0">
      <alignment vertical="center"/>
    </xf>
    <xf numFmtId="0" fontId="21" fillId="0" borderId="0">
      <alignment vertical="center"/>
    </xf>
    <xf numFmtId="0" fontId="18"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212">
    <xf numFmtId="0" fontId="0" fillId="0" borderId="0" xfId="0">
      <alignment vertical="center"/>
    </xf>
    <xf numFmtId="0" fontId="1" fillId="2" borderId="0" xfId="0" applyFont="1" applyFill="1" applyAlignment="1"/>
    <xf numFmtId="0" fontId="2" fillId="2" borderId="0" xfId="0" applyFont="1" applyFill="1">
      <alignment vertical="center"/>
    </xf>
    <xf numFmtId="0" fontId="3" fillId="2" borderId="0" xfId="0" applyFont="1" applyFill="1">
      <alignment vertical="center"/>
    </xf>
    <xf numFmtId="0" fontId="3" fillId="3" borderId="0" xfId="0" applyFont="1" applyFill="1">
      <alignment vertical="center"/>
    </xf>
    <xf numFmtId="49" fontId="3" fillId="3" borderId="0" xfId="0" applyNumberFormat="1" applyFont="1" applyFill="1" applyAlignment="1">
      <alignment horizontal="center" vertical="center"/>
    </xf>
    <xf numFmtId="0" fontId="3" fillId="3" borderId="0" xfId="0" applyFont="1" applyFill="1" applyAlignment="1">
      <alignment horizontal="center" vertical="center"/>
    </xf>
    <xf numFmtId="177" fontId="3" fillId="3" borderId="0" xfId="0" applyNumberFormat="1" applyFont="1" applyFill="1" applyAlignment="1">
      <alignment horizontal="center" vertical="center" wrapText="1"/>
    </xf>
    <xf numFmtId="49" fontId="5" fillId="3" borderId="2" xfId="58" applyNumberFormat="1" applyFont="1" applyFill="1" applyBorder="1" applyAlignment="1">
      <alignment horizontal="center" vertical="center" wrapText="1"/>
    </xf>
    <xf numFmtId="0" fontId="5" fillId="3" borderId="2" xfId="58" applyFont="1" applyFill="1" applyBorder="1" applyAlignment="1">
      <alignment horizontal="center" vertical="center" wrapText="1"/>
    </xf>
    <xf numFmtId="176" fontId="7" fillId="3" borderId="2" xfId="3" applyNumberFormat="1" applyFont="1" applyFill="1" applyBorder="1" applyAlignment="1">
      <alignment horizontal="center" vertical="center" wrapText="1"/>
    </xf>
    <xf numFmtId="0" fontId="8" fillId="3" borderId="2" xfId="3" applyFont="1" applyFill="1" applyBorder="1" applyAlignment="1">
      <alignment horizontal="center" vertical="center" wrapText="1"/>
    </xf>
    <xf numFmtId="176" fontId="8" fillId="3" borderId="2" xfId="3" applyNumberFormat="1" applyFont="1" applyFill="1" applyBorder="1" applyAlignment="1">
      <alignment horizontal="center" vertical="center" wrapText="1"/>
    </xf>
    <xf numFmtId="0" fontId="8" fillId="3" borderId="2" xfId="3" applyFont="1" applyFill="1" applyBorder="1" applyAlignment="1">
      <alignment horizontal="left" vertical="center" wrapText="1"/>
    </xf>
    <xf numFmtId="49" fontId="2" fillId="3" borderId="2" xfId="3" applyNumberFormat="1" applyFont="1" applyFill="1" applyBorder="1" applyAlignment="1">
      <alignment horizontal="center" vertical="center" wrapText="1"/>
    </xf>
    <xf numFmtId="0" fontId="9" fillId="3" borderId="2" xfId="3" applyFont="1" applyFill="1" applyBorder="1" applyAlignment="1">
      <alignment horizontal="center" vertical="center" wrapText="1" shrinkToFit="1"/>
    </xf>
    <xf numFmtId="0" fontId="2" fillId="3" borderId="2" xfId="3" applyFont="1" applyFill="1" applyBorder="1" applyAlignment="1">
      <alignment horizontal="center" vertical="center"/>
    </xf>
    <xf numFmtId="176" fontId="9" fillId="3" borderId="2" xfId="3" applyNumberFormat="1" applyFont="1" applyFill="1" applyBorder="1" applyAlignment="1">
      <alignment horizontal="center" vertical="center" wrapText="1"/>
    </xf>
    <xf numFmtId="176" fontId="3" fillId="3" borderId="2" xfId="0" applyNumberFormat="1" applyFont="1" applyFill="1" applyBorder="1" applyAlignment="1">
      <alignment horizontal="center" vertical="center" wrapText="1"/>
    </xf>
    <xf numFmtId="0" fontId="10" fillId="3" borderId="2" xfId="598" applyFont="1" applyFill="1" applyBorder="1" applyAlignment="1">
      <alignment horizontal="left" vertical="center" wrapText="1"/>
    </xf>
    <xf numFmtId="177" fontId="9" fillId="3" borderId="2" xfId="3" applyNumberFormat="1" applyFont="1" applyFill="1" applyBorder="1" applyAlignment="1">
      <alignment horizontal="left" vertical="center" wrapText="1"/>
    </xf>
    <xf numFmtId="0" fontId="3" fillId="3" borderId="2" xfId="577" applyFont="1" applyFill="1" applyBorder="1" applyAlignment="1">
      <alignment horizontal="center" vertical="center" wrapText="1"/>
    </xf>
    <xf numFmtId="176" fontId="3" fillId="3" borderId="2" xfId="577"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8" fontId="8" fillId="2" borderId="2" xfId="0" applyNumberFormat="1" applyFont="1" applyFill="1" applyBorder="1" applyAlignment="1">
      <alignment horizontal="center" vertical="center" wrapText="1"/>
    </xf>
    <xf numFmtId="0" fontId="9" fillId="2" borderId="2" xfId="56" applyFont="1" applyFill="1" applyBorder="1" applyAlignment="1">
      <alignment horizontal="left" vertical="center" wrapText="1"/>
    </xf>
    <xf numFmtId="49" fontId="8" fillId="2" borderId="2" xfId="503" applyNumberFormat="1" applyFont="1" applyFill="1" applyBorder="1" applyAlignment="1">
      <alignment horizontal="center" vertical="center" shrinkToFit="1"/>
    </xf>
    <xf numFmtId="0" fontId="9" fillId="2" borderId="2" xfId="503" applyFont="1" applyFill="1" applyBorder="1" applyAlignment="1">
      <alignment horizontal="left" vertical="center" wrapText="1"/>
    </xf>
    <xf numFmtId="49" fontId="8" fillId="2" borderId="2" xfId="0" applyNumberFormat="1" applyFont="1" applyFill="1" applyBorder="1" applyAlignment="1">
      <alignment horizontal="center" vertical="center"/>
    </xf>
    <xf numFmtId="176" fontId="9" fillId="2" borderId="2"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xf>
    <xf numFmtId="176" fontId="9" fillId="2" borderId="2" xfId="56" applyNumberFormat="1" applyFont="1" applyFill="1" applyBorder="1" applyAlignment="1">
      <alignment horizontal="left" vertical="center" wrapText="1"/>
    </xf>
    <xf numFmtId="0" fontId="11" fillId="2" borderId="3" xfId="0" applyNumberFormat="1" applyFont="1" applyFill="1" applyBorder="1" applyAlignment="1">
      <alignment horizontal="center" vertical="center" wrapText="1" shrinkToFit="1"/>
    </xf>
    <xf numFmtId="0" fontId="12" fillId="2" borderId="2" xfId="504" applyNumberFormat="1" applyFont="1" applyFill="1" applyBorder="1" applyAlignment="1">
      <alignment horizontal="center" vertical="center" wrapText="1" shrinkToFit="1"/>
    </xf>
    <xf numFmtId="0" fontId="13" fillId="3" borderId="2" xfId="58" applyFont="1" applyFill="1" applyBorder="1" applyAlignment="1">
      <alignment horizontal="center" vertical="center" shrinkToFit="1"/>
    </xf>
    <xf numFmtId="0" fontId="10" fillId="2"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14" fillId="3" borderId="2" xfId="26" applyFont="1" applyFill="1" applyBorder="1" applyAlignment="1">
      <alignment horizontal="left" vertical="center" wrapText="1"/>
    </xf>
    <xf numFmtId="177" fontId="14" fillId="3" borderId="2" xfId="26" applyNumberFormat="1" applyFont="1" applyFill="1" applyBorder="1" applyAlignment="1">
      <alignment horizontal="left" vertical="center" wrapText="1"/>
    </xf>
    <xf numFmtId="49" fontId="15" fillId="2" borderId="2" xfId="58" applyNumberFormat="1" applyFont="1" applyFill="1" applyBorder="1" applyAlignment="1">
      <alignment horizontal="center" vertical="center" shrinkToFit="1"/>
    </xf>
    <xf numFmtId="0" fontId="15" fillId="2" borderId="2" xfId="58" applyFont="1" applyFill="1" applyBorder="1" applyAlignment="1">
      <alignment horizontal="center" vertical="center" wrapText="1" shrinkToFit="1"/>
    </xf>
    <xf numFmtId="0" fontId="15" fillId="2" borderId="2" xfId="58" applyFont="1" applyFill="1" applyBorder="1" applyAlignment="1">
      <alignment horizontal="center" vertical="center" shrinkToFit="1"/>
    </xf>
    <xf numFmtId="0" fontId="2" fillId="2" borderId="2" xfId="58" applyFont="1" applyFill="1" applyBorder="1" applyAlignment="1">
      <alignment horizontal="center" vertical="center"/>
    </xf>
    <xf numFmtId="0" fontId="2" fillId="2" borderId="2" xfId="58"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16" fillId="2" borderId="2" xfId="384" applyFont="1" applyFill="1" applyBorder="1" applyAlignment="1">
      <alignment horizontal="left" vertical="center" wrapText="1"/>
    </xf>
    <xf numFmtId="0" fontId="16" fillId="2" borderId="2" xfId="384" applyFont="1" applyFill="1" applyBorder="1" applyAlignment="1">
      <alignment horizontal="left" vertical="top" wrapText="1"/>
    </xf>
    <xf numFmtId="49" fontId="13" fillId="3" borderId="2" xfId="58" applyNumberFormat="1" applyFont="1" applyFill="1" applyBorder="1" applyAlignment="1">
      <alignment horizontal="center" vertical="center" shrinkToFit="1"/>
    </xf>
    <xf numFmtId="0" fontId="12" fillId="3" borderId="2" xfId="58" applyFont="1" applyFill="1" applyBorder="1" applyAlignment="1">
      <alignment horizontal="center" vertical="center" wrapText="1" shrinkToFit="1"/>
    </xf>
    <xf numFmtId="0" fontId="12" fillId="3" borderId="2" xfId="58" applyFont="1" applyFill="1" applyBorder="1" applyAlignment="1">
      <alignment horizontal="center" vertical="center" shrinkToFit="1"/>
    </xf>
    <xf numFmtId="0" fontId="3" fillId="3" borderId="2" xfId="58" applyFont="1" applyFill="1" applyBorder="1" applyAlignment="1">
      <alignment horizontal="center" vertical="center"/>
    </xf>
    <xf numFmtId="0" fontId="3" fillId="3" borderId="2" xfId="58" applyFont="1" applyFill="1" applyBorder="1" applyAlignment="1">
      <alignment horizontal="center" vertical="center" wrapText="1"/>
    </xf>
    <xf numFmtId="178" fontId="3" fillId="3" borderId="2" xfId="58" applyNumberFormat="1" applyFont="1" applyFill="1" applyBorder="1" applyAlignment="1">
      <alignment horizontal="center" vertical="center"/>
    </xf>
    <xf numFmtId="0" fontId="14" fillId="3" borderId="2" xfId="384" applyFont="1" applyFill="1" applyBorder="1" applyAlignment="1">
      <alignment horizontal="left" vertical="center" wrapText="1"/>
    </xf>
    <xf numFmtId="0" fontId="14" fillId="3" borderId="2" xfId="384" applyFont="1" applyFill="1" applyBorder="1" applyAlignment="1">
      <alignment horizontal="left" vertical="top" wrapText="1"/>
    </xf>
    <xf numFmtId="49" fontId="13" fillId="2" borderId="2" xfId="58" applyNumberFormat="1" applyFont="1" applyFill="1" applyBorder="1" applyAlignment="1">
      <alignment horizontal="center" vertical="center" shrinkToFit="1"/>
    </xf>
    <xf numFmtId="0" fontId="13" fillId="2" borderId="2" xfId="58" applyFont="1" applyFill="1" applyBorder="1" applyAlignment="1">
      <alignment horizontal="center" vertical="center" wrapText="1" shrinkToFit="1"/>
    </xf>
    <xf numFmtId="0" fontId="13" fillId="2" borderId="2" xfId="58" applyFont="1" applyFill="1" applyBorder="1" applyAlignment="1">
      <alignment horizontal="center" vertical="center" shrinkToFit="1"/>
    </xf>
    <xf numFmtId="178" fontId="3" fillId="2" borderId="2" xfId="58" applyNumberFormat="1" applyFont="1" applyFill="1" applyBorder="1" applyAlignment="1">
      <alignment horizontal="center" vertical="center"/>
    </xf>
    <xf numFmtId="0" fontId="3" fillId="2" borderId="2" xfId="58" applyFont="1" applyFill="1" applyBorder="1" applyAlignment="1">
      <alignment horizontal="center" vertical="center" wrapText="1"/>
    </xf>
    <xf numFmtId="0" fontId="14" fillId="2" borderId="2" xfId="484" applyFont="1" applyFill="1" applyBorder="1" applyAlignment="1">
      <alignment horizontal="left" vertical="center" wrapText="1"/>
    </xf>
    <xf numFmtId="0" fontId="14" fillId="2" borderId="2" xfId="484" applyFont="1" applyFill="1" applyBorder="1" applyAlignment="1">
      <alignment horizontal="left" vertical="top" wrapText="1"/>
    </xf>
    <xf numFmtId="0" fontId="14" fillId="3" borderId="2" xfId="26" applyFont="1" applyFill="1" applyBorder="1" applyAlignment="1">
      <alignment horizontal="center" vertical="center" wrapText="1"/>
    </xf>
    <xf numFmtId="0" fontId="14" fillId="3" borderId="2" xfId="593" applyFont="1" applyFill="1" applyBorder="1" applyAlignment="1">
      <alignment horizontal="left" vertical="center" wrapText="1"/>
    </xf>
    <xf numFmtId="177" fontId="14" fillId="3" borderId="2" xfId="58" applyNumberFormat="1" applyFont="1" applyFill="1" applyBorder="1" applyAlignment="1">
      <alignment horizontal="left" vertical="center" wrapText="1"/>
    </xf>
    <xf numFmtId="0" fontId="14" fillId="3" borderId="2" xfId="484" applyFont="1" applyFill="1" applyBorder="1" applyAlignment="1">
      <alignment horizontal="left" vertical="center" wrapText="1"/>
    </xf>
    <xf numFmtId="0" fontId="14" fillId="3" borderId="2" xfId="484" applyFont="1" applyFill="1" applyBorder="1" applyAlignment="1">
      <alignment horizontal="left" vertical="top" wrapText="1"/>
    </xf>
    <xf numFmtId="0" fontId="12" fillId="2" borderId="2" xfId="58" applyFont="1" applyFill="1" applyBorder="1" applyAlignment="1">
      <alignment horizontal="center" vertical="center" wrapText="1" shrinkToFit="1"/>
    </xf>
    <xf numFmtId="0" fontId="12" fillId="2" borderId="2" xfId="58" applyFont="1" applyFill="1" applyBorder="1" applyAlignment="1">
      <alignment horizontal="center" vertical="center" shrinkToFit="1"/>
    </xf>
    <xf numFmtId="0" fontId="3" fillId="2" borderId="2" xfId="58" applyFont="1" applyFill="1" applyBorder="1" applyAlignment="1">
      <alignment horizontal="center" vertical="center"/>
    </xf>
    <xf numFmtId="0" fontId="14" fillId="2" borderId="2" xfId="26" applyFont="1" applyFill="1" applyBorder="1" applyAlignment="1">
      <alignment horizontal="left" vertical="center" wrapText="1"/>
    </xf>
    <xf numFmtId="177" fontId="14" fillId="2" borderId="2" xfId="26" applyNumberFormat="1" applyFont="1" applyFill="1" applyBorder="1" applyAlignment="1">
      <alignment horizontal="left" vertical="center" wrapText="1"/>
    </xf>
    <xf numFmtId="49" fontId="3" fillId="3" borderId="2" xfId="58" applyNumberFormat="1" applyFont="1" applyFill="1" applyBorder="1" applyAlignment="1">
      <alignment horizontal="center" vertical="center"/>
    </xf>
    <xf numFmtId="0" fontId="3" fillId="3" borderId="2" xfId="58" applyFont="1" applyFill="1" applyBorder="1">
      <alignment vertical="center"/>
    </xf>
    <xf numFmtId="176" fontId="5" fillId="3" borderId="2" xfId="58" applyNumberFormat="1" applyFont="1" applyFill="1" applyBorder="1" applyAlignment="1">
      <alignment horizontal="center" vertical="center" wrapText="1"/>
    </xf>
    <xf numFmtId="0" fontId="21" fillId="2" borderId="0" xfId="58" applyFill="1">
      <alignment vertical="center"/>
    </xf>
    <xf numFmtId="0" fontId="5" fillId="3" borderId="2" xfId="58" applyFont="1" applyFill="1" applyBorder="1" applyAlignment="1">
      <alignment horizontal="center" vertical="center"/>
    </xf>
    <xf numFmtId="177" fontId="5" fillId="3" borderId="2" xfId="58" applyNumberFormat="1" applyFont="1" applyFill="1" applyBorder="1" applyAlignment="1">
      <alignment horizontal="center" vertical="center" wrapText="1"/>
    </xf>
    <xf numFmtId="177" fontId="9" fillId="3" borderId="2" xfId="3" applyNumberFormat="1" applyFont="1" applyFill="1" applyBorder="1" applyAlignment="1">
      <alignment horizontal="center" vertical="center" wrapText="1"/>
    </xf>
    <xf numFmtId="177" fontId="17" fillId="2" borderId="2"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177" fontId="3" fillId="3" borderId="2" xfId="58" applyNumberFormat="1" applyFont="1" applyFill="1" applyBorder="1">
      <alignment vertical="center"/>
    </xf>
    <xf numFmtId="177" fontId="2" fillId="2" borderId="2" xfId="58" applyNumberFormat="1" applyFont="1" applyFill="1" applyBorder="1">
      <alignment vertical="center"/>
    </xf>
    <xf numFmtId="177" fontId="3" fillId="3" borderId="2" xfId="58" applyNumberFormat="1" applyFont="1" applyFill="1" applyBorder="1" applyAlignment="1">
      <alignment vertical="center" wrapText="1"/>
    </xf>
    <xf numFmtId="177" fontId="3" fillId="2" borderId="2" xfId="58" applyNumberFormat="1" applyFont="1" applyFill="1" applyBorder="1" applyAlignment="1">
      <alignment vertical="center" wrapText="1"/>
    </xf>
    <xf numFmtId="0" fontId="3" fillId="3" borderId="8" xfId="58" applyFont="1" applyFill="1" applyBorder="1" applyAlignment="1">
      <alignment horizontal="center" vertical="center" wrapText="1"/>
    </xf>
    <xf numFmtId="176" fontId="3" fillId="3" borderId="0" xfId="0" applyNumberFormat="1" applyFont="1" applyFill="1" applyAlignment="1">
      <alignment horizontal="center" vertical="center"/>
    </xf>
    <xf numFmtId="177" fontId="3" fillId="3" borderId="2" xfId="58" applyNumberFormat="1" applyFont="1" applyFill="1" applyBorder="1" applyAlignment="1">
      <alignment horizontal="center" vertical="center" wrapText="1"/>
    </xf>
    <xf numFmtId="0" fontId="3" fillId="3" borderId="0" xfId="58" applyFont="1" applyFill="1" applyAlignment="1">
      <alignment horizontal="center" vertical="center" wrapText="1"/>
    </xf>
    <xf numFmtId="177" fontId="21" fillId="2" borderId="0" xfId="58" applyNumberFormat="1" applyFill="1">
      <alignment vertical="center"/>
    </xf>
    <xf numFmtId="0" fontId="1" fillId="0" borderId="0" xfId="0" applyFont="1" applyFill="1" applyAlignment="1"/>
    <xf numFmtId="0" fontId="2" fillId="0" borderId="0" xfId="0" applyFont="1" applyFill="1">
      <alignment vertical="center"/>
    </xf>
    <xf numFmtId="0" fontId="3" fillId="0" borderId="0" xfId="0" applyFont="1" applyFill="1">
      <alignment vertical="center"/>
    </xf>
    <xf numFmtId="49" fontId="3" fillId="4" borderId="0" xfId="0" applyNumberFormat="1" applyFont="1" applyFill="1" applyAlignment="1">
      <alignment horizontal="center" vertical="center"/>
    </xf>
    <xf numFmtId="0" fontId="3" fillId="4" borderId="0" xfId="0" applyFont="1" applyFill="1">
      <alignment vertical="center"/>
    </xf>
    <xf numFmtId="0" fontId="3" fillId="4" borderId="0" xfId="0" applyFont="1" applyFill="1" applyAlignment="1">
      <alignment horizontal="center" vertical="center"/>
    </xf>
    <xf numFmtId="0" fontId="5" fillId="4" borderId="2" xfId="58" applyFont="1" applyFill="1" applyBorder="1" applyAlignment="1">
      <alignment horizontal="center" vertical="center" wrapText="1"/>
    </xf>
    <xf numFmtId="176" fontId="7" fillId="4" borderId="2" xfId="3" applyNumberFormat="1" applyFont="1" applyFill="1" applyBorder="1" applyAlignment="1">
      <alignment horizontal="center" vertical="center" wrapText="1"/>
    </xf>
    <xf numFmtId="176" fontId="8" fillId="4" borderId="2" xfId="3" applyNumberFormat="1" applyFont="1" applyFill="1" applyBorder="1" applyAlignment="1">
      <alignment horizontal="center" vertical="center" wrapText="1"/>
    </xf>
    <xf numFmtId="0" fontId="8" fillId="4" borderId="2" xfId="3" applyFont="1" applyFill="1" applyBorder="1" applyAlignment="1">
      <alignment horizontal="left" vertical="center" wrapText="1"/>
    </xf>
    <xf numFmtId="49" fontId="2" fillId="4" borderId="2" xfId="3" applyNumberFormat="1" applyFont="1" applyFill="1" applyBorder="1" applyAlignment="1">
      <alignment horizontal="center" vertical="center" wrapText="1"/>
    </xf>
    <xf numFmtId="0" fontId="9" fillId="4" borderId="2" xfId="3" applyFont="1" applyFill="1" applyBorder="1" applyAlignment="1">
      <alignment horizontal="center" vertical="center" wrapText="1" shrinkToFit="1"/>
    </xf>
    <xf numFmtId="0" fontId="2" fillId="4" borderId="2" xfId="3" applyFont="1" applyFill="1" applyBorder="1" applyAlignment="1">
      <alignment horizontal="center" vertical="center"/>
    </xf>
    <xf numFmtId="176" fontId="9" fillId="4" borderId="2" xfId="3" applyNumberFormat="1" applyFont="1" applyFill="1" applyBorder="1" applyAlignment="1">
      <alignment horizontal="center" vertical="center" wrapText="1"/>
    </xf>
    <xf numFmtId="176" fontId="3" fillId="4" borderId="2" xfId="0" applyNumberFormat="1" applyFont="1" applyFill="1" applyBorder="1" applyAlignment="1">
      <alignment horizontal="center" vertical="center" wrapText="1"/>
    </xf>
    <xf numFmtId="177" fontId="9" fillId="4" borderId="2" xfId="3"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9" fillId="0" borderId="2" xfId="56" applyFont="1" applyFill="1" applyBorder="1" applyAlignment="1">
      <alignment horizontal="left" vertical="center" wrapText="1"/>
    </xf>
    <xf numFmtId="49" fontId="9" fillId="0" borderId="2" xfId="503" applyNumberFormat="1" applyFont="1" applyFill="1" applyBorder="1" applyAlignment="1">
      <alignment horizontal="center" vertical="center" shrinkToFit="1"/>
    </xf>
    <xf numFmtId="0" fontId="9" fillId="0" borderId="2" xfId="503" applyFont="1" applyFill="1" applyBorder="1" applyAlignment="1">
      <alignment horizontal="left" vertical="center" wrapText="1"/>
    </xf>
    <xf numFmtId="49"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wrapText="1" shrinkToFit="1"/>
    </xf>
    <xf numFmtId="0" fontId="12" fillId="0" borderId="2" xfId="504" applyNumberFormat="1" applyFont="1" applyFill="1" applyBorder="1" applyAlignment="1">
      <alignment horizontal="center" vertical="center" wrapText="1" shrinkToFit="1"/>
    </xf>
    <xf numFmtId="0" fontId="13" fillId="4" borderId="2" xfId="58" applyFont="1" applyFill="1" applyBorder="1" applyAlignment="1">
      <alignment horizontal="center" vertical="center" shrinkToFit="1"/>
    </xf>
    <xf numFmtId="0" fontId="10" fillId="0" borderId="2" xfId="0" applyNumberFormat="1" applyFont="1" applyBorder="1" applyAlignment="1">
      <alignment horizontal="center" vertical="center"/>
    </xf>
    <xf numFmtId="178" fontId="3" fillId="4" borderId="2" xfId="0" applyNumberFormat="1" applyFont="1" applyFill="1" applyBorder="1" applyAlignment="1">
      <alignment horizontal="center" vertical="center" wrapText="1"/>
    </xf>
    <xf numFmtId="0" fontId="14" fillId="4" borderId="2" xfId="26" applyFont="1" applyFill="1" applyBorder="1" applyAlignment="1">
      <alignment horizontal="left" vertical="center" wrapText="1"/>
    </xf>
    <xf numFmtId="177" fontId="14" fillId="4" borderId="2" xfId="26" applyNumberFormat="1" applyFont="1" applyFill="1" applyBorder="1" applyAlignment="1">
      <alignment horizontal="left" vertical="center" wrapText="1"/>
    </xf>
    <xf numFmtId="0" fontId="15" fillId="0" borderId="2" xfId="58" applyFont="1" applyFill="1" applyBorder="1" applyAlignment="1">
      <alignment horizontal="center" vertical="center" wrapText="1" shrinkToFit="1"/>
    </xf>
    <xf numFmtId="0" fontId="15" fillId="0" borderId="2" xfId="58" applyFont="1" applyFill="1" applyBorder="1" applyAlignment="1">
      <alignment horizontal="center" vertical="center" shrinkToFit="1"/>
    </xf>
    <xf numFmtId="0" fontId="2" fillId="0" borderId="2" xfId="58" applyFont="1" applyFill="1" applyBorder="1" applyAlignment="1">
      <alignment horizontal="center" vertical="center"/>
    </xf>
    <xf numFmtId="0" fontId="2" fillId="0" borderId="2" xfId="58" applyFont="1" applyFill="1" applyBorder="1" applyAlignment="1">
      <alignment horizontal="center" vertical="center" wrapText="1"/>
    </xf>
    <xf numFmtId="0" fontId="16" fillId="0" borderId="2" xfId="384" applyFont="1" applyFill="1" applyBorder="1" applyAlignment="1">
      <alignment horizontal="left" vertical="center" wrapText="1"/>
    </xf>
    <xf numFmtId="0" fontId="16" fillId="0" borderId="2" xfId="384" applyFont="1" applyFill="1" applyBorder="1" applyAlignment="1">
      <alignment horizontal="left" vertical="top" wrapText="1"/>
    </xf>
    <xf numFmtId="49" fontId="13" fillId="4" borderId="2" xfId="58" applyNumberFormat="1" applyFont="1" applyFill="1" applyBorder="1" applyAlignment="1">
      <alignment horizontal="center" vertical="center" shrinkToFit="1"/>
    </xf>
    <xf numFmtId="0" fontId="12" fillId="4" borderId="2" xfId="58" applyFont="1" applyFill="1" applyBorder="1" applyAlignment="1">
      <alignment horizontal="center" vertical="center" wrapText="1" shrinkToFit="1"/>
    </xf>
    <xf numFmtId="0" fontId="12" fillId="4" borderId="2" xfId="58" applyFont="1" applyFill="1" applyBorder="1" applyAlignment="1">
      <alignment horizontal="center" vertical="center" shrinkToFit="1"/>
    </xf>
    <xf numFmtId="0" fontId="3" fillId="4" borderId="2" xfId="58" applyFont="1" applyFill="1" applyBorder="1" applyAlignment="1">
      <alignment horizontal="center" vertical="center"/>
    </xf>
    <xf numFmtId="0" fontId="3" fillId="4" borderId="2" xfId="58" applyFont="1" applyFill="1" applyBorder="1" applyAlignment="1">
      <alignment horizontal="center" vertical="center" wrapText="1"/>
    </xf>
    <xf numFmtId="178" fontId="3" fillId="4" borderId="2" xfId="58" applyNumberFormat="1" applyFont="1" applyFill="1" applyBorder="1" applyAlignment="1">
      <alignment horizontal="center" vertical="center"/>
    </xf>
    <xf numFmtId="0" fontId="14" fillId="4" borderId="2" xfId="384" applyFont="1" applyFill="1" applyBorder="1" applyAlignment="1">
      <alignment horizontal="left" vertical="center" wrapText="1"/>
    </xf>
    <xf numFmtId="0" fontId="14" fillId="4" borderId="2" xfId="384" applyFont="1" applyFill="1" applyBorder="1" applyAlignment="1">
      <alignment horizontal="left" vertical="top" wrapText="1"/>
    </xf>
    <xf numFmtId="49" fontId="13" fillId="0" borderId="2" xfId="58" applyNumberFormat="1" applyFont="1" applyFill="1" applyBorder="1" applyAlignment="1">
      <alignment horizontal="center" vertical="center" shrinkToFit="1"/>
    </xf>
    <xf numFmtId="0" fontId="13" fillId="0" borderId="2" xfId="58" applyFont="1" applyFill="1" applyBorder="1" applyAlignment="1">
      <alignment horizontal="center" vertical="center" wrapText="1" shrinkToFit="1"/>
    </xf>
    <xf numFmtId="0" fontId="13" fillId="0" borderId="2" xfId="58" applyFont="1" applyFill="1" applyBorder="1" applyAlignment="1">
      <alignment horizontal="center" vertical="center" shrinkToFit="1"/>
    </xf>
    <xf numFmtId="178" fontId="3" fillId="0" borderId="2" xfId="58" applyNumberFormat="1" applyFont="1" applyFill="1" applyBorder="1" applyAlignment="1">
      <alignment horizontal="center" vertical="center"/>
    </xf>
    <xf numFmtId="0" fontId="3" fillId="0" borderId="2" xfId="58" applyFont="1" applyFill="1" applyBorder="1" applyAlignment="1">
      <alignment horizontal="center" vertical="center" wrapText="1"/>
    </xf>
    <xf numFmtId="0" fontId="14" fillId="0" borderId="2" xfId="484" applyFont="1" applyFill="1" applyBorder="1" applyAlignment="1">
      <alignment horizontal="left" vertical="center" wrapText="1"/>
    </xf>
    <xf numFmtId="0" fontId="14" fillId="0" borderId="2" xfId="484" applyFont="1" applyFill="1" applyBorder="1" applyAlignment="1">
      <alignment horizontal="left" vertical="top" wrapText="1"/>
    </xf>
    <xf numFmtId="0" fontId="14" fillId="4" borderId="2" xfId="26" applyFont="1" applyFill="1" applyBorder="1" applyAlignment="1">
      <alignment horizontal="center" vertical="center" wrapText="1"/>
    </xf>
    <xf numFmtId="0" fontId="14" fillId="4" borderId="2" xfId="593" applyFont="1" applyFill="1" applyBorder="1" applyAlignment="1">
      <alignment horizontal="left" vertical="center" wrapText="1"/>
    </xf>
    <xf numFmtId="177" fontId="14" fillId="4" borderId="2" xfId="58" applyNumberFormat="1" applyFont="1" applyFill="1" applyBorder="1" applyAlignment="1">
      <alignment horizontal="left" vertical="center" wrapText="1"/>
    </xf>
    <xf numFmtId="0" fontId="13" fillId="4" borderId="2" xfId="58" applyNumberFormat="1" applyFont="1" applyFill="1" applyBorder="1" applyAlignment="1">
      <alignment horizontal="center" vertical="center" shrinkToFit="1"/>
    </xf>
    <xf numFmtId="0" fontId="12" fillId="4" borderId="2" xfId="58" applyNumberFormat="1" applyFont="1" applyFill="1" applyBorder="1" applyAlignment="1">
      <alignment horizontal="center" vertical="center" wrapText="1" shrinkToFit="1"/>
    </xf>
    <xf numFmtId="0" fontId="12" fillId="4" borderId="2" xfId="58" applyNumberFormat="1" applyFont="1" applyFill="1" applyBorder="1" applyAlignment="1">
      <alignment horizontal="center" vertical="center" shrinkToFit="1"/>
    </xf>
    <xf numFmtId="49" fontId="3" fillId="4" borderId="2" xfId="58" applyNumberFormat="1" applyFont="1" applyFill="1" applyBorder="1" applyAlignment="1">
      <alignment horizontal="center" vertical="center"/>
    </xf>
    <xf numFmtId="0" fontId="3" fillId="4" borderId="2" xfId="58" applyFont="1" applyFill="1" applyBorder="1">
      <alignment vertical="center"/>
    </xf>
    <xf numFmtId="176" fontId="5" fillId="4" borderId="2" xfId="58" applyNumberFormat="1" applyFont="1" applyFill="1" applyBorder="1" applyAlignment="1">
      <alignment horizontal="center" vertical="center" wrapText="1"/>
    </xf>
    <xf numFmtId="0" fontId="25" fillId="4" borderId="2" xfId="598" applyFont="1" applyFill="1" applyBorder="1" applyAlignment="1">
      <alignment horizontal="left" vertical="center" wrapText="1"/>
    </xf>
    <xf numFmtId="176" fontId="22" fillId="0" borderId="2" xfId="56" applyNumberFormat="1" applyFont="1" applyFill="1" applyBorder="1" applyAlignment="1">
      <alignment horizontal="left" vertical="center" wrapText="1"/>
    </xf>
    <xf numFmtId="176" fontId="22" fillId="0" borderId="2" xfId="0" applyNumberFormat="1" applyFont="1" applyFill="1" applyBorder="1" applyAlignment="1">
      <alignment horizontal="center" vertical="center" wrapText="1"/>
    </xf>
    <xf numFmtId="49" fontId="5" fillId="4" borderId="12" xfId="58" applyNumberFormat="1" applyFont="1" applyFill="1" applyBorder="1" applyAlignment="1">
      <alignment horizontal="center" vertical="center" wrapText="1"/>
    </xf>
    <xf numFmtId="0" fontId="5" fillId="4" borderId="12" xfId="58" applyFont="1" applyFill="1" applyBorder="1" applyAlignment="1">
      <alignment horizontal="center" vertical="center" wrapText="1"/>
    </xf>
    <xf numFmtId="0" fontId="3" fillId="4" borderId="6" xfId="58" applyFont="1" applyFill="1" applyBorder="1" applyAlignment="1">
      <alignment horizontal="left"/>
    </xf>
    <xf numFmtId="0" fontId="3" fillId="4" borderId="0" xfId="58" applyFont="1" applyFill="1" applyBorder="1" applyAlignment="1">
      <alignment horizontal="left"/>
    </xf>
    <xf numFmtId="0" fontId="3" fillId="4" borderId="10" xfId="58" applyFont="1" applyFill="1" applyBorder="1" applyAlignment="1">
      <alignment horizontal="left"/>
    </xf>
    <xf numFmtId="177" fontId="14" fillId="4" borderId="12" xfId="26" applyNumberFormat="1" applyFont="1" applyFill="1" applyBorder="1" applyAlignment="1">
      <alignment horizontal="center" vertical="center" wrapText="1"/>
    </xf>
    <xf numFmtId="177" fontId="14" fillId="4" borderId="14" xfId="26" applyNumberFormat="1" applyFont="1" applyFill="1" applyBorder="1" applyAlignment="1">
      <alignment horizontal="center" vertical="center" wrapText="1"/>
    </xf>
    <xf numFmtId="177" fontId="14" fillId="4" borderId="13" xfId="26" applyNumberFormat="1" applyFont="1" applyFill="1" applyBorder="1" applyAlignment="1">
      <alignment horizontal="center" vertical="center" wrapText="1"/>
    </xf>
    <xf numFmtId="0" fontId="23" fillId="4" borderId="7" xfId="58" applyFont="1" applyFill="1" applyBorder="1" applyAlignment="1">
      <alignment horizontal="left"/>
    </xf>
    <xf numFmtId="0" fontId="3" fillId="4" borderId="1" xfId="58" applyFont="1" applyFill="1" applyBorder="1" applyAlignment="1">
      <alignment horizontal="left"/>
    </xf>
    <xf numFmtId="0" fontId="3" fillId="4" borderId="11" xfId="58" applyFont="1" applyFill="1" applyBorder="1" applyAlignment="1">
      <alignment horizontal="left"/>
    </xf>
    <xf numFmtId="49" fontId="4" fillId="4" borderId="1" xfId="58" applyNumberFormat="1" applyFont="1" applyFill="1" applyBorder="1" applyAlignment="1">
      <alignment horizontal="center" vertical="center" wrapText="1"/>
    </xf>
    <xf numFmtId="0" fontId="4" fillId="4" borderId="1" xfId="58" applyFont="1" applyFill="1" applyBorder="1" applyAlignment="1">
      <alignment horizontal="center" vertical="center" wrapText="1"/>
    </xf>
    <xf numFmtId="49" fontId="6" fillId="4" borderId="2" xfId="3" applyNumberFormat="1" applyFont="1" applyFill="1" applyBorder="1" applyAlignment="1">
      <alignment horizontal="center" vertical="center" wrapText="1"/>
    </xf>
    <xf numFmtId="0" fontId="6" fillId="4" borderId="2" xfId="3"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49" fontId="10" fillId="4" borderId="6" xfId="58" applyNumberFormat="1" applyFont="1" applyFill="1" applyBorder="1" applyAlignment="1">
      <alignment horizontal="left" vertical="center" wrapText="1"/>
    </xf>
    <xf numFmtId="49" fontId="10" fillId="4" borderId="0" xfId="58" applyNumberFormat="1" applyFont="1" applyFill="1" applyBorder="1" applyAlignment="1">
      <alignment horizontal="left" vertical="center" wrapText="1"/>
    </xf>
    <xf numFmtId="49" fontId="10" fillId="4" borderId="10" xfId="58" applyNumberFormat="1" applyFont="1" applyFill="1" applyBorder="1" applyAlignment="1">
      <alignment horizontal="left" vertical="center" wrapText="1"/>
    </xf>
    <xf numFmtId="0" fontId="3" fillId="4" borderId="4" xfId="58" applyFont="1" applyFill="1" applyBorder="1" applyAlignment="1">
      <alignment horizontal="left" vertical="center" wrapText="1"/>
    </xf>
    <xf numFmtId="0" fontId="3" fillId="4" borderId="5" xfId="58" applyFont="1" applyFill="1" applyBorder="1" applyAlignment="1">
      <alignment horizontal="left" vertical="center" wrapText="1"/>
    </xf>
    <xf numFmtId="0" fontId="3" fillId="4" borderId="9" xfId="58" applyFont="1" applyFill="1" applyBorder="1" applyAlignment="1">
      <alignment horizontal="left" vertical="center" wrapText="1"/>
    </xf>
    <xf numFmtId="0" fontId="3" fillId="4" borderId="6" xfId="58" applyFont="1" applyFill="1" applyBorder="1" applyAlignment="1">
      <alignment horizontal="left" vertical="center" wrapText="1"/>
    </xf>
    <xf numFmtId="0" fontId="3" fillId="4" borderId="0" xfId="58" applyFont="1" applyFill="1" applyBorder="1" applyAlignment="1">
      <alignment horizontal="left" vertical="center" wrapText="1"/>
    </xf>
    <xf numFmtId="0" fontId="3" fillId="4" borderId="10" xfId="58" applyFont="1" applyFill="1" applyBorder="1" applyAlignment="1">
      <alignment horizontal="left" vertical="center" wrapText="1"/>
    </xf>
    <xf numFmtId="0" fontId="3" fillId="3" borderId="6" xfId="58" applyFont="1" applyFill="1" applyBorder="1" applyAlignment="1">
      <alignment horizontal="left"/>
    </xf>
    <xf numFmtId="0" fontId="3" fillId="3" borderId="0" xfId="58" applyFont="1" applyFill="1" applyBorder="1" applyAlignment="1">
      <alignment horizontal="left"/>
    </xf>
    <xf numFmtId="177" fontId="3" fillId="3" borderId="10" xfId="58" applyNumberFormat="1" applyFont="1" applyFill="1" applyBorder="1" applyAlignment="1">
      <alignment horizontal="left"/>
    </xf>
    <xf numFmtId="0" fontId="3" fillId="3" borderId="7" xfId="58" applyFont="1" applyFill="1" applyBorder="1" applyAlignment="1">
      <alignment horizontal="left"/>
    </xf>
    <xf numFmtId="0" fontId="3" fillId="3" borderId="1" xfId="58" applyFont="1" applyFill="1" applyBorder="1" applyAlignment="1">
      <alignment horizontal="left"/>
    </xf>
    <xf numFmtId="177" fontId="3" fillId="3" borderId="11" xfId="58" applyNumberFormat="1" applyFont="1" applyFill="1" applyBorder="1" applyAlignment="1">
      <alignment horizontal="left"/>
    </xf>
    <xf numFmtId="49" fontId="4" fillId="3" borderId="1" xfId="58" applyNumberFormat="1" applyFont="1" applyFill="1" applyBorder="1" applyAlignment="1">
      <alignment horizontal="center" vertical="center" wrapText="1"/>
    </xf>
    <xf numFmtId="0" fontId="4" fillId="3" borderId="1" xfId="58" applyFont="1" applyFill="1" applyBorder="1" applyAlignment="1">
      <alignment horizontal="center" vertical="center" wrapText="1"/>
    </xf>
    <xf numFmtId="177" fontId="4" fillId="3" borderId="1" xfId="58" applyNumberFormat="1" applyFont="1" applyFill="1" applyBorder="1" applyAlignment="1">
      <alignment horizontal="center" vertical="center" wrapText="1"/>
    </xf>
    <xf numFmtId="49" fontId="6" fillId="3" borderId="2" xfId="3" applyNumberFormat="1" applyFont="1" applyFill="1" applyBorder="1" applyAlignment="1">
      <alignment horizontal="center" vertical="center" wrapText="1"/>
    </xf>
    <xf numFmtId="0" fontId="6" fillId="3" borderId="2" xfId="3" applyFont="1" applyFill="1" applyBorder="1" applyAlignment="1">
      <alignment horizontal="center" vertical="center" wrapText="1"/>
    </xf>
    <xf numFmtId="0" fontId="6" fillId="2" borderId="2" xfId="0" applyFont="1" applyFill="1" applyBorder="1" applyAlignment="1">
      <alignment horizontal="left" vertical="center" wrapText="1"/>
    </xf>
    <xf numFmtId="176" fontId="6" fillId="2" borderId="2" xfId="0" applyNumberFormat="1" applyFont="1" applyFill="1" applyBorder="1" applyAlignment="1">
      <alignment horizontal="left" vertical="center" wrapText="1"/>
    </xf>
    <xf numFmtId="49" fontId="10" fillId="3" borderId="6" xfId="58" applyNumberFormat="1" applyFont="1" applyFill="1" applyBorder="1" applyAlignment="1">
      <alignment horizontal="left" vertical="center" wrapText="1"/>
    </xf>
    <xf numFmtId="49" fontId="10" fillId="3" borderId="0" xfId="58" applyNumberFormat="1" applyFont="1" applyFill="1" applyBorder="1" applyAlignment="1">
      <alignment horizontal="left" vertical="center" wrapText="1"/>
    </xf>
    <xf numFmtId="177" fontId="10" fillId="3" borderId="10" xfId="58" applyNumberFormat="1" applyFont="1" applyFill="1" applyBorder="1" applyAlignment="1">
      <alignment horizontal="left" vertical="center" wrapText="1"/>
    </xf>
    <xf numFmtId="0" fontId="3" fillId="3" borderId="4" xfId="58" applyFont="1" applyFill="1" applyBorder="1" applyAlignment="1">
      <alignment horizontal="left" vertical="center" wrapText="1"/>
    </xf>
    <xf numFmtId="0" fontId="3" fillId="3" borderId="5" xfId="58" applyFont="1" applyFill="1" applyBorder="1" applyAlignment="1">
      <alignment horizontal="left" vertical="center" wrapText="1"/>
    </xf>
    <xf numFmtId="177" fontId="3" fillId="3" borderId="9" xfId="58" applyNumberFormat="1" applyFont="1" applyFill="1" applyBorder="1" applyAlignment="1">
      <alignment horizontal="left" vertical="center" wrapText="1"/>
    </xf>
    <xf numFmtId="0" fontId="3" fillId="3" borderId="6" xfId="58" applyFont="1" applyFill="1" applyBorder="1" applyAlignment="1">
      <alignment horizontal="left" vertical="center" wrapText="1"/>
    </xf>
    <xf numFmtId="0" fontId="3" fillId="3" borderId="0" xfId="58" applyFont="1" applyFill="1" applyBorder="1" applyAlignment="1">
      <alignment horizontal="left" vertical="center" wrapText="1"/>
    </xf>
    <xf numFmtId="177" fontId="3" fillId="3" borderId="10" xfId="58" applyNumberFormat="1" applyFont="1" applyFill="1" applyBorder="1" applyAlignment="1">
      <alignment horizontal="left" vertical="center" wrapText="1"/>
    </xf>
  </cellXfs>
  <cellStyles count="844">
    <cellStyle name="常规" xfId="0" builtinId="0"/>
    <cellStyle name="常规 10" xfId="58" xr:uid="{00000000-0005-0000-0000-000001000000}"/>
    <cellStyle name="常规 10 2" xfId="61" xr:uid="{00000000-0005-0000-0000-000002000000}"/>
    <cellStyle name="常规 10 2 2" xfId="64" xr:uid="{00000000-0005-0000-0000-000003000000}"/>
    <cellStyle name="常规 10 2 2 2" xfId="67" xr:uid="{00000000-0005-0000-0000-000004000000}"/>
    <cellStyle name="常规 10 2 2 3" xfId="13" xr:uid="{00000000-0005-0000-0000-000005000000}"/>
    <cellStyle name="常规 10 2 2 4" xfId="70" xr:uid="{00000000-0005-0000-0000-000006000000}"/>
    <cellStyle name="常规 10 2 2 5" xfId="53" xr:uid="{00000000-0005-0000-0000-000007000000}"/>
    <cellStyle name="常规 10 2 2 6" xfId="55" xr:uid="{00000000-0005-0000-0000-000008000000}"/>
    <cellStyle name="常规 10 2 3" xfId="73" xr:uid="{00000000-0005-0000-0000-000009000000}"/>
    <cellStyle name="常规 10 2 3 2" xfId="10" xr:uid="{00000000-0005-0000-0000-00000A000000}"/>
    <cellStyle name="常规 10 2 3 3" xfId="49" xr:uid="{00000000-0005-0000-0000-00000B000000}"/>
    <cellStyle name="常规 10 2 4" xfId="51" xr:uid="{00000000-0005-0000-0000-00000C000000}"/>
    <cellStyle name="常规 10 2 5" xfId="75" xr:uid="{00000000-0005-0000-0000-00000D000000}"/>
    <cellStyle name="常规 10 2 6" xfId="79" xr:uid="{00000000-0005-0000-0000-00000E000000}"/>
    <cellStyle name="常规 10 2 7" xfId="82" xr:uid="{00000000-0005-0000-0000-00000F000000}"/>
    <cellStyle name="常规 10 3" xfId="5" xr:uid="{00000000-0005-0000-0000-000010000000}"/>
    <cellStyle name="常规 10 3 2" xfId="85" xr:uid="{00000000-0005-0000-0000-000011000000}"/>
    <cellStyle name="常规 10 3 3" xfId="88" xr:uid="{00000000-0005-0000-0000-000012000000}"/>
    <cellStyle name="常规 10 3 4" xfId="89" xr:uid="{00000000-0005-0000-0000-000013000000}"/>
    <cellStyle name="常规 10 3 5" xfId="90" xr:uid="{00000000-0005-0000-0000-000014000000}"/>
    <cellStyle name="常规 10 3 6" xfId="91" xr:uid="{00000000-0005-0000-0000-000015000000}"/>
    <cellStyle name="常规 10 4" xfId="94" xr:uid="{00000000-0005-0000-0000-000016000000}"/>
    <cellStyle name="常规 10 4 2" xfId="95" xr:uid="{00000000-0005-0000-0000-000017000000}"/>
    <cellStyle name="常规 10 4 3" xfId="96" xr:uid="{00000000-0005-0000-0000-000018000000}"/>
    <cellStyle name="常规 10 5" xfId="99" xr:uid="{00000000-0005-0000-0000-000019000000}"/>
    <cellStyle name="常规 10 6" xfId="102" xr:uid="{00000000-0005-0000-0000-00001A000000}"/>
    <cellStyle name="常规 10 7" xfId="103" xr:uid="{00000000-0005-0000-0000-00001B000000}"/>
    <cellStyle name="常规 10 8" xfId="104" xr:uid="{00000000-0005-0000-0000-00001C000000}"/>
    <cellStyle name="常规 11" xfId="107" xr:uid="{00000000-0005-0000-0000-00001D000000}"/>
    <cellStyle name="常规 11 2" xfId="110" xr:uid="{00000000-0005-0000-0000-00001E000000}"/>
    <cellStyle name="常规 11 2 2" xfId="112" xr:uid="{00000000-0005-0000-0000-00001F000000}"/>
    <cellStyle name="常规 11 2 2 2" xfId="113" xr:uid="{00000000-0005-0000-0000-000020000000}"/>
    <cellStyle name="常规 11 2 2 3" xfId="115" xr:uid="{00000000-0005-0000-0000-000021000000}"/>
    <cellStyle name="常规 11 2 2 4" xfId="116" xr:uid="{00000000-0005-0000-0000-000022000000}"/>
    <cellStyle name="常规 11 2 2 5" xfId="117" xr:uid="{00000000-0005-0000-0000-000023000000}"/>
    <cellStyle name="常规 11 2 2 6" xfId="118" xr:uid="{00000000-0005-0000-0000-000024000000}"/>
    <cellStyle name="常规 11 2 3" xfId="120" xr:uid="{00000000-0005-0000-0000-000025000000}"/>
    <cellStyle name="常规 11 2 3 2" xfId="121" xr:uid="{00000000-0005-0000-0000-000026000000}"/>
    <cellStyle name="常规 11 2 3 3" xfId="123" xr:uid="{00000000-0005-0000-0000-000027000000}"/>
    <cellStyle name="常规 11 2 4" xfId="125" xr:uid="{00000000-0005-0000-0000-000028000000}"/>
    <cellStyle name="常规 11 2 5" xfId="126" xr:uid="{00000000-0005-0000-0000-000029000000}"/>
    <cellStyle name="常规 11 2 6" xfId="128" xr:uid="{00000000-0005-0000-0000-00002A000000}"/>
    <cellStyle name="常规 11 2 7" xfId="129" xr:uid="{00000000-0005-0000-0000-00002B000000}"/>
    <cellStyle name="常规 11 3" xfId="133" xr:uid="{00000000-0005-0000-0000-00002C000000}"/>
    <cellStyle name="常规 11 3 2" xfId="134" xr:uid="{00000000-0005-0000-0000-00002D000000}"/>
    <cellStyle name="常规 11 3 3" xfId="135" xr:uid="{00000000-0005-0000-0000-00002E000000}"/>
    <cellStyle name="常规 11 3 4" xfId="136" xr:uid="{00000000-0005-0000-0000-00002F000000}"/>
    <cellStyle name="常规 11 3 5" xfId="34" xr:uid="{00000000-0005-0000-0000-000030000000}"/>
    <cellStyle name="常规 11 3 6" xfId="36" xr:uid="{00000000-0005-0000-0000-000031000000}"/>
    <cellStyle name="常规 11 4" xfId="138" xr:uid="{00000000-0005-0000-0000-000032000000}"/>
    <cellStyle name="常规 11 4 2" xfId="139" xr:uid="{00000000-0005-0000-0000-000033000000}"/>
    <cellStyle name="常规 11 4 3" xfId="140" xr:uid="{00000000-0005-0000-0000-000034000000}"/>
    <cellStyle name="常规 11 5" xfId="142" xr:uid="{00000000-0005-0000-0000-000035000000}"/>
    <cellStyle name="常规 11 6" xfId="144" xr:uid="{00000000-0005-0000-0000-000036000000}"/>
    <cellStyle name="常规 11 7" xfId="145" xr:uid="{00000000-0005-0000-0000-000037000000}"/>
    <cellStyle name="常规 11 8" xfId="146" xr:uid="{00000000-0005-0000-0000-000038000000}"/>
    <cellStyle name="常规 12" xfId="149" xr:uid="{00000000-0005-0000-0000-000039000000}"/>
    <cellStyle name="常规 12 2" xfId="151" xr:uid="{00000000-0005-0000-0000-00003A000000}"/>
    <cellStyle name="常规 12 2 2" xfId="17" xr:uid="{00000000-0005-0000-0000-00003B000000}"/>
    <cellStyle name="常规 12 2 2 2" xfId="152" xr:uid="{00000000-0005-0000-0000-00003C000000}"/>
    <cellStyle name="常规 12 2 2 3" xfId="16" xr:uid="{00000000-0005-0000-0000-00003D000000}"/>
    <cellStyle name="常规 12 2 2 4" xfId="155" xr:uid="{00000000-0005-0000-0000-00003E000000}"/>
    <cellStyle name="常规 12 2 2 5" xfId="157" xr:uid="{00000000-0005-0000-0000-00003F000000}"/>
    <cellStyle name="常规 12 2 2 6" xfId="159" xr:uid="{00000000-0005-0000-0000-000040000000}"/>
    <cellStyle name="常规 12 2 3" xfId="11" xr:uid="{00000000-0005-0000-0000-000041000000}"/>
    <cellStyle name="常规 12 2 3 2" xfId="160" xr:uid="{00000000-0005-0000-0000-000042000000}"/>
    <cellStyle name="常规 12 2 3 3" xfId="162" xr:uid="{00000000-0005-0000-0000-000043000000}"/>
    <cellStyle name="常规 12 2 4" xfId="24" xr:uid="{00000000-0005-0000-0000-000044000000}"/>
    <cellStyle name="常规 12 2 5" xfId="45" xr:uid="{00000000-0005-0000-0000-000045000000}"/>
    <cellStyle name="常规 12 2 6" xfId="48" xr:uid="{00000000-0005-0000-0000-000046000000}"/>
    <cellStyle name="常规 12 2 7" xfId="164" xr:uid="{00000000-0005-0000-0000-000047000000}"/>
    <cellStyle name="常规 12 3" xfId="166" xr:uid="{00000000-0005-0000-0000-000048000000}"/>
    <cellStyle name="常规 12 3 2" xfId="168" xr:uid="{00000000-0005-0000-0000-000049000000}"/>
    <cellStyle name="常规 12 3 3" xfId="169" xr:uid="{00000000-0005-0000-0000-00004A000000}"/>
    <cellStyle name="常规 12 3 4" xfId="170" xr:uid="{00000000-0005-0000-0000-00004B000000}"/>
    <cellStyle name="常规 12 3 5" xfId="22" xr:uid="{00000000-0005-0000-0000-00004C000000}"/>
    <cellStyle name="常规 12 3 6" xfId="172" xr:uid="{00000000-0005-0000-0000-00004D000000}"/>
    <cellStyle name="常规 12 4" xfId="173" xr:uid="{00000000-0005-0000-0000-00004E000000}"/>
    <cellStyle name="常规 12 4 2" xfId="174" xr:uid="{00000000-0005-0000-0000-00004F000000}"/>
    <cellStyle name="常规 12 4 3" xfId="175" xr:uid="{00000000-0005-0000-0000-000050000000}"/>
    <cellStyle name="常规 12 5" xfId="176" xr:uid="{00000000-0005-0000-0000-000051000000}"/>
    <cellStyle name="常规 12 6" xfId="177" xr:uid="{00000000-0005-0000-0000-000052000000}"/>
    <cellStyle name="常规 12 7" xfId="179" xr:uid="{00000000-0005-0000-0000-000053000000}"/>
    <cellStyle name="常规 12 8" xfId="180" xr:uid="{00000000-0005-0000-0000-000054000000}"/>
    <cellStyle name="常规 13" xfId="183" xr:uid="{00000000-0005-0000-0000-000055000000}"/>
    <cellStyle name="常规 13 2" xfId="184" xr:uid="{00000000-0005-0000-0000-000056000000}"/>
    <cellStyle name="常规 13 2 2" xfId="186" xr:uid="{00000000-0005-0000-0000-000057000000}"/>
    <cellStyle name="常规 13 2 2 2" xfId="44" xr:uid="{00000000-0005-0000-0000-000058000000}"/>
    <cellStyle name="常规 13 2 2 3" xfId="47" xr:uid="{00000000-0005-0000-0000-000059000000}"/>
    <cellStyle name="常规 13 2 2 4" xfId="163" xr:uid="{00000000-0005-0000-0000-00005A000000}"/>
    <cellStyle name="常规 13 2 2 5" xfId="187" xr:uid="{00000000-0005-0000-0000-00005B000000}"/>
    <cellStyle name="常规 13 2 2 6" xfId="188" xr:uid="{00000000-0005-0000-0000-00005C000000}"/>
    <cellStyle name="常规 13 2 3" xfId="189" xr:uid="{00000000-0005-0000-0000-00005D000000}"/>
    <cellStyle name="常规 13 2 3 2" xfId="21" xr:uid="{00000000-0005-0000-0000-00005E000000}"/>
    <cellStyle name="常规 13 2 3 3" xfId="171" xr:uid="{00000000-0005-0000-0000-00005F000000}"/>
    <cellStyle name="常规 13 2 4" xfId="192" xr:uid="{00000000-0005-0000-0000-000060000000}"/>
    <cellStyle name="常规 13 2 5" xfId="195" xr:uid="{00000000-0005-0000-0000-000061000000}"/>
    <cellStyle name="常规 13 2 6" xfId="198" xr:uid="{00000000-0005-0000-0000-000062000000}"/>
    <cellStyle name="常规 13 2 7" xfId="201" xr:uid="{00000000-0005-0000-0000-000063000000}"/>
    <cellStyle name="常规 13 3" xfId="202" xr:uid="{00000000-0005-0000-0000-000064000000}"/>
    <cellStyle name="常规 13 3 2" xfId="204" xr:uid="{00000000-0005-0000-0000-000065000000}"/>
    <cellStyle name="常规 13 3 3" xfId="206" xr:uid="{00000000-0005-0000-0000-000066000000}"/>
    <cellStyle name="常规 13 3 4" xfId="210" xr:uid="{00000000-0005-0000-0000-000067000000}"/>
    <cellStyle name="常规 13 3 5" xfId="213" xr:uid="{00000000-0005-0000-0000-000068000000}"/>
    <cellStyle name="常规 13 3 6" xfId="216" xr:uid="{00000000-0005-0000-0000-000069000000}"/>
    <cellStyle name="常规 13 4" xfId="217" xr:uid="{00000000-0005-0000-0000-00006A000000}"/>
    <cellStyle name="常规 13 4 2" xfId="218" xr:uid="{00000000-0005-0000-0000-00006B000000}"/>
    <cellStyle name="常规 13 4 3" xfId="219" xr:uid="{00000000-0005-0000-0000-00006C000000}"/>
    <cellStyle name="常规 13 5" xfId="28" xr:uid="{00000000-0005-0000-0000-00006D000000}"/>
    <cellStyle name="常规 13 6" xfId="220" xr:uid="{00000000-0005-0000-0000-00006E000000}"/>
    <cellStyle name="常规 13 7" xfId="222" xr:uid="{00000000-0005-0000-0000-00006F000000}"/>
    <cellStyle name="常规 13 8" xfId="224" xr:uid="{00000000-0005-0000-0000-000070000000}"/>
    <cellStyle name="常规 14" xfId="227" xr:uid="{00000000-0005-0000-0000-000071000000}"/>
    <cellStyle name="常规 14 2" xfId="229" xr:uid="{00000000-0005-0000-0000-000072000000}"/>
    <cellStyle name="常规 14 2 2" xfId="230" xr:uid="{00000000-0005-0000-0000-000073000000}"/>
    <cellStyle name="常规 14 2 2 2" xfId="233" xr:uid="{00000000-0005-0000-0000-000074000000}"/>
    <cellStyle name="常规 14 2 2 3" xfId="235" xr:uid="{00000000-0005-0000-0000-000075000000}"/>
    <cellStyle name="常规 14 2 2 4" xfId="236" xr:uid="{00000000-0005-0000-0000-000076000000}"/>
    <cellStyle name="常规 14 2 2 5" xfId="7" xr:uid="{00000000-0005-0000-0000-000077000000}"/>
    <cellStyle name="常规 14 2 2 6" xfId="238" xr:uid="{00000000-0005-0000-0000-000078000000}"/>
    <cellStyle name="常规 14 2 3" xfId="239" xr:uid="{00000000-0005-0000-0000-000079000000}"/>
    <cellStyle name="常规 14 2 3 2" xfId="240" xr:uid="{00000000-0005-0000-0000-00007A000000}"/>
    <cellStyle name="常规 14 2 3 3" xfId="241" xr:uid="{00000000-0005-0000-0000-00007B000000}"/>
    <cellStyle name="常规 14 2 4" xfId="242" xr:uid="{00000000-0005-0000-0000-00007C000000}"/>
    <cellStyle name="常规 14 2 5" xfId="243" xr:uid="{00000000-0005-0000-0000-00007D000000}"/>
    <cellStyle name="常规 14 2 6" xfId="244" xr:uid="{00000000-0005-0000-0000-00007E000000}"/>
    <cellStyle name="常规 14 2 7" xfId="245" xr:uid="{00000000-0005-0000-0000-00007F000000}"/>
    <cellStyle name="常规 14 3" xfId="247" xr:uid="{00000000-0005-0000-0000-000080000000}"/>
    <cellStyle name="常规 14 3 2" xfId="15" xr:uid="{00000000-0005-0000-0000-000081000000}"/>
    <cellStyle name="常规 14 3 3" xfId="154" xr:uid="{00000000-0005-0000-0000-000082000000}"/>
    <cellStyle name="常规 14 3 4" xfId="156" xr:uid="{00000000-0005-0000-0000-000083000000}"/>
    <cellStyle name="常规 14 3 5" xfId="158" xr:uid="{00000000-0005-0000-0000-000084000000}"/>
    <cellStyle name="常规 14 3 6" xfId="248" xr:uid="{00000000-0005-0000-0000-000085000000}"/>
    <cellStyle name="常规 14 4" xfId="250" xr:uid="{00000000-0005-0000-0000-000086000000}"/>
    <cellStyle name="常规 14 4 2" xfId="161" xr:uid="{00000000-0005-0000-0000-000087000000}"/>
    <cellStyle name="常规 14 4 3" xfId="251" xr:uid="{00000000-0005-0000-0000-000088000000}"/>
    <cellStyle name="常规 14 5" xfId="253" xr:uid="{00000000-0005-0000-0000-000089000000}"/>
    <cellStyle name="常规 14 6" xfId="254" xr:uid="{00000000-0005-0000-0000-00008A000000}"/>
    <cellStyle name="常规 14 7" xfId="255" xr:uid="{00000000-0005-0000-0000-00008B000000}"/>
    <cellStyle name="常规 14 8" xfId="257" xr:uid="{00000000-0005-0000-0000-00008C000000}"/>
    <cellStyle name="常规 15" xfId="260" xr:uid="{00000000-0005-0000-0000-00008D000000}"/>
    <cellStyle name="常规 15 2" xfId="262" xr:uid="{00000000-0005-0000-0000-00008E000000}"/>
    <cellStyle name="常规 15 2 2" xfId="265" xr:uid="{00000000-0005-0000-0000-00008F000000}"/>
    <cellStyle name="常规 15 2 2 2" xfId="223" xr:uid="{00000000-0005-0000-0000-000090000000}"/>
    <cellStyle name="常规 15 2 2 3" xfId="267" xr:uid="{00000000-0005-0000-0000-000091000000}"/>
    <cellStyle name="常规 15 2 2 4" xfId="268" xr:uid="{00000000-0005-0000-0000-000092000000}"/>
    <cellStyle name="常规 15 2 2 5" xfId="269" xr:uid="{00000000-0005-0000-0000-000093000000}"/>
    <cellStyle name="常规 15 2 2 6" xfId="167" xr:uid="{00000000-0005-0000-0000-000094000000}"/>
    <cellStyle name="常规 15 2 3" xfId="270" xr:uid="{00000000-0005-0000-0000-000095000000}"/>
    <cellStyle name="常规 15 2 3 2" xfId="256" xr:uid="{00000000-0005-0000-0000-000096000000}"/>
    <cellStyle name="常规 15 2 3 3" xfId="272" xr:uid="{00000000-0005-0000-0000-000097000000}"/>
    <cellStyle name="常规 15 2 4" xfId="273" xr:uid="{00000000-0005-0000-0000-000098000000}"/>
    <cellStyle name="常规 15 2 5" xfId="275" xr:uid="{00000000-0005-0000-0000-000099000000}"/>
    <cellStyle name="常规 15 2 6" xfId="277" xr:uid="{00000000-0005-0000-0000-00009A000000}"/>
    <cellStyle name="常规 15 2 7" xfId="279" xr:uid="{00000000-0005-0000-0000-00009B000000}"/>
    <cellStyle name="常规 15 3" xfId="280" xr:uid="{00000000-0005-0000-0000-00009C000000}"/>
    <cellStyle name="常规 15 3 2" xfId="282" xr:uid="{00000000-0005-0000-0000-00009D000000}"/>
    <cellStyle name="常规 15 3 3" xfId="284" xr:uid="{00000000-0005-0000-0000-00009E000000}"/>
    <cellStyle name="常规 15 3 4" xfId="288" xr:uid="{00000000-0005-0000-0000-00009F000000}"/>
    <cellStyle name="常规 15 3 5" xfId="33" xr:uid="{00000000-0005-0000-0000-0000A0000000}"/>
    <cellStyle name="常规 15 3 6" xfId="30" xr:uid="{00000000-0005-0000-0000-0000A1000000}"/>
    <cellStyle name="常规 15 4" xfId="289" xr:uid="{00000000-0005-0000-0000-0000A2000000}"/>
    <cellStyle name="常规 15 4 2" xfId="6" xr:uid="{00000000-0005-0000-0000-0000A3000000}"/>
    <cellStyle name="常规 15 4 3" xfId="292" xr:uid="{00000000-0005-0000-0000-0000A4000000}"/>
    <cellStyle name="常规 15 5" xfId="293" xr:uid="{00000000-0005-0000-0000-0000A5000000}"/>
    <cellStyle name="常规 15 6" xfId="295" xr:uid="{00000000-0005-0000-0000-0000A6000000}"/>
    <cellStyle name="常规 15 7" xfId="297" xr:uid="{00000000-0005-0000-0000-0000A7000000}"/>
    <cellStyle name="常规 15 8" xfId="31" xr:uid="{00000000-0005-0000-0000-0000A8000000}"/>
    <cellStyle name="常规 16" xfId="299" xr:uid="{00000000-0005-0000-0000-0000A9000000}"/>
    <cellStyle name="常规 16 2" xfId="56" xr:uid="{00000000-0005-0000-0000-0000AA000000}"/>
    <cellStyle name="常规 16 2 2" xfId="59" xr:uid="{00000000-0005-0000-0000-0000AB000000}"/>
    <cellStyle name="常规 16 2 2 2" xfId="62" xr:uid="{00000000-0005-0000-0000-0000AC000000}"/>
    <cellStyle name="常规 16 2 2 2 2" xfId="65" xr:uid="{00000000-0005-0000-0000-0000AD000000}"/>
    <cellStyle name="常规 16 2 2 2 3" xfId="12" xr:uid="{00000000-0005-0000-0000-0000AE000000}"/>
    <cellStyle name="常规 16 2 2 2 4" xfId="69" xr:uid="{00000000-0005-0000-0000-0000AF000000}"/>
    <cellStyle name="常规 16 2 2 3" xfId="71" xr:uid="{00000000-0005-0000-0000-0000B0000000}"/>
    <cellStyle name="常规 16 2 2 4" xfId="50" xr:uid="{00000000-0005-0000-0000-0000B1000000}"/>
    <cellStyle name="常规 16 2 2 5" xfId="74" xr:uid="{00000000-0005-0000-0000-0000B2000000}"/>
    <cellStyle name="常规 16 2 2 6" xfId="78" xr:uid="{00000000-0005-0000-0000-0000B3000000}"/>
    <cellStyle name="常规 16 2 3" xfId="3" xr:uid="{00000000-0005-0000-0000-0000B4000000}"/>
    <cellStyle name="常规 16 2 3 2" xfId="84" xr:uid="{00000000-0005-0000-0000-0000B5000000}"/>
    <cellStyle name="常规 16 2 3 3" xfId="87" xr:uid="{00000000-0005-0000-0000-0000B6000000}"/>
    <cellStyle name="常规 16 2 4" xfId="92" xr:uid="{00000000-0005-0000-0000-0000B7000000}"/>
    <cellStyle name="常规 16 2 5" xfId="97" xr:uid="{00000000-0005-0000-0000-0000B8000000}"/>
    <cellStyle name="常规 16 2 6" xfId="100" xr:uid="{00000000-0005-0000-0000-0000B9000000}"/>
    <cellStyle name="常规 16 3" xfId="105" xr:uid="{00000000-0005-0000-0000-0000BA000000}"/>
    <cellStyle name="常规 16 3 2" xfId="108" xr:uid="{00000000-0005-0000-0000-0000BB000000}"/>
    <cellStyle name="常规 16 3 2 2" xfId="111" xr:uid="{00000000-0005-0000-0000-0000BC000000}"/>
    <cellStyle name="常规 16 3 2 3" xfId="119" xr:uid="{00000000-0005-0000-0000-0000BD000000}"/>
    <cellStyle name="常规 16 3 2 4" xfId="124" xr:uid="{00000000-0005-0000-0000-0000BE000000}"/>
    <cellStyle name="常规 16 3 3" xfId="130" xr:uid="{00000000-0005-0000-0000-0000BF000000}"/>
    <cellStyle name="常规 16 3 4" xfId="137" xr:uid="{00000000-0005-0000-0000-0000C0000000}"/>
    <cellStyle name="常规 16 3 5" xfId="141" xr:uid="{00000000-0005-0000-0000-0000C1000000}"/>
    <cellStyle name="常规 16 3 6" xfId="143" xr:uid="{00000000-0005-0000-0000-0000C2000000}"/>
    <cellStyle name="常规 16 4" xfId="147" xr:uid="{00000000-0005-0000-0000-0000C3000000}"/>
    <cellStyle name="常规 16 4 2" xfId="150" xr:uid="{00000000-0005-0000-0000-0000C4000000}"/>
    <cellStyle name="常规 16 4 3" xfId="165" xr:uid="{00000000-0005-0000-0000-0000C5000000}"/>
    <cellStyle name="常规 16 5" xfId="181" xr:uid="{00000000-0005-0000-0000-0000C6000000}"/>
    <cellStyle name="常规 16 6" xfId="225" xr:uid="{00000000-0005-0000-0000-0000C7000000}"/>
    <cellStyle name="常规 16 7" xfId="258" xr:uid="{00000000-0005-0000-0000-0000C8000000}"/>
    <cellStyle name="常规 17" xfId="301" xr:uid="{00000000-0005-0000-0000-0000C9000000}"/>
    <cellStyle name="常规 17 2" xfId="190" xr:uid="{00000000-0005-0000-0000-0000CA000000}"/>
    <cellStyle name="常规 17 2 2" xfId="303" xr:uid="{00000000-0005-0000-0000-0000CB000000}"/>
    <cellStyle name="常规 17 2 2 2" xfId="305" xr:uid="{00000000-0005-0000-0000-0000CC000000}"/>
    <cellStyle name="常规 17 2 2 3" xfId="228" xr:uid="{00000000-0005-0000-0000-0000CD000000}"/>
    <cellStyle name="常规 17 2 2 4" xfId="246" xr:uid="{00000000-0005-0000-0000-0000CE000000}"/>
    <cellStyle name="常规 17 2 2 5" xfId="249" xr:uid="{00000000-0005-0000-0000-0000CF000000}"/>
    <cellStyle name="常规 17 2 2 6" xfId="252" xr:uid="{00000000-0005-0000-0000-0000D0000000}"/>
    <cellStyle name="常规 17 2 3" xfId="306" xr:uid="{00000000-0005-0000-0000-0000D1000000}"/>
    <cellStyle name="常规 17 2 3 2" xfId="308" xr:uid="{00000000-0005-0000-0000-0000D2000000}"/>
    <cellStyle name="常规 17 2 3 3" xfId="264" xr:uid="{00000000-0005-0000-0000-0000D3000000}"/>
    <cellStyle name="常规 17 2 4" xfId="309" xr:uid="{00000000-0005-0000-0000-0000D4000000}"/>
    <cellStyle name="常规 17 2 5" xfId="311" xr:uid="{00000000-0005-0000-0000-0000D5000000}"/>
    <cellStyle name="常规 17 2 6" xfId="313" xr:uid="{00000000-0005-0000-0000-0000D6000000}"/>
    <cellStyle name="常规 17 2 7" xfId="315" xr:uid="{00000000-0005-0000-0000-0000D7000000}"/>
    <cellStyle name="常规 17 3" xfId="193" xr:uid="{00000000-0005-0000-0000-0000D8000000}"/>
    <cellStyle name="常规 17 3 2" xfId="316" xr:uid="{00000000-0005-0000-0000-0000D9000000}"/>
    <cellStyle name="常规 17 3 3" xfId="318" xr:uid="{00000000-0005-0000-0000-0000DA000000}"/>
    <cellStyle name="常规 17 3 4" xfId="320" xr:uid="{00000000-0005-0000-0000-0000DB000000}"/>
    <cellStyle name="常规 17 3 5" xfId="321" xr:uid="{00000000-0005-0000-0000-0000DC000000}"/>
    <cellStyle name="常规 17 3 6" xfId="322" xr:uid="{00000000-0005-0000-0000-0000DD000000}"/>
    <cellStyle name="常规 17 4" xfId="196" xr:uid="{00000000-0005-0000-0000-0000DE000000}"/>
    <cellStyle name="常规 17 4 2" xfId="325" xr:uid="{00000000-0005-0000-0000-0000DF000000}"/>
    <cellStyle name="常规 17 4 3" xfId="329" xr:uid="{00000000-0005-0000-0000-0000E0000000}"/>
    <cellStyle name="常规 17 5" xfId="199" xr:uid="{00000000-0005-0000-0000-0000E1000000}"/>
    <cellStyle name="常规 17 6" xfId="330" xr:uid="{00000000-0005-0000-0000-0000E2000000}"/>
    <cellStyle name="常规 17 7" xfId="332" xr:uid="{00000000-0005-0000-0000-0000E3000000}"/>
    <cellStyle name="常规 17 8" xfId="334" xr:uid="{00000000-0005-0000-0000-0000E4000000}"/>
    <cellStyle name="常规 18" xfId="335" xr:uid="{00000000-0005-0000-0000-0000E5000000}"/>
    <cellStyle name="常规 18 2" xfId="207" xr:uid="{00000000-0005-0000-0000-0000E6000000}"/>
    <cellStyle name="常规 18 2 2" xfId="339" xr:uid="{00000000-0005-0000-0000-0000E7000000}"/>
    <cellStyle name="常规 18 2 2 2" xfId="341" xr:uid="{00000000-0005-0000-0000-0000E8000000}"/>
    <cellStyle name="常规 18 2 2 3" xfId="344" xr:uid="{00000000-0005-0000-0000-0000E9000000}"/>
    <cellStyle name="常规 18 2 2 4" xfId="347" xr:uid="{00000000-0005-0000-0000-0000EA000000}"/>
    <cellStyle name="常规 18 2 3" xfId="351" xr:uid="{00000000-0005-0000-0000-0000EB000000}"/>
    <cellStyle name="常规 18 2 4" xfId="355" xr:uid="{00000000-0005-0000-0000-0000EC000000}"/>
    <cellStyle name="常规 18 2 5" xfId="357" xr:uid="{00000000-0005-0000-0000-0000ED000000}"/>
    <cellStyle name="常规 18 3" xfId="211" xr:uid="{00000000-0005-0000-0000-0000EE000000}"/>
    <cellStyle name="常规 18 3 2" xfId="362" xr:uid="{00000000-0005-0000-0000-0000EF000000}"/>
    <cellStyle name="常规 18 3 3" xfId="366" xr:uid="{00000000-0005-0000-0000-0000F0000000}"/>
    <cellStyle name="常规 18 3 4" xfId="371" xr:uid="{00000000-0005-0000-0000-0000F1000000}"/>
    <cellStyle name="常规 18 3 5" xfId="374" xr:uid="{00000000-0005-0000-0000-0000F2000000}"/>
    <cellStyle name="常规 18 3 6" xfId="377" xr:uid="{00000000-0005-0000-0000-0000F3000000}"/>
    <cellStyle name="常规 18 4" xfId="214" xr:uid="{00000000-0005-0000-0000-0000F4000000}"/>
    <cellStyle name="常规 18 5" xfId="379" xr:uid="{00000000-0005-0000-0000-0000F5000000}"/>
    <cellStyle name="常规 18 6" xfId="381" xr:uid="{00000000-0005-0000-0000-0000F6000000}"/>
    <cellStyle name="常规 19" xfId="383" xr:uid="{00000000-0005-0000-0000-0000F7000000}"/>
    <cellStyle name="常规 19 2" xfId="385" xr:uid="{00000000-0005-0000-0000-0000F8000000}"/>
    <cellStyle name="常规 19 2 2" xfId="387" xr:uid="{00000000-0005-0000-0000-0000F9000000}"/>
    <cellStyle name="常规 19 2 3" xfId="389" xr:uid="{00000000-0005-0000-0000-0000FA000000}"/>
    <cellStyle name="常规 19 2 4" xfId="391" xr:uid="{00000000-0005-0000-0000-0000FB000000}"/>
    <cellStyle name="常规 19 2 5" xfId="394" xr:uid="{00000000-0005-0000-0000-0000FC000000}"/>
    <cellStyle name="常规 19 2 6" xfId="398" xr:uid="{00000000-0005-0000-0000-0000FD000000}"/>
    <cellStyle name="常规 19 3" xfId="337" xr:uid="{00000000-0005-0000-0000-0000FE000000}"/>
    <cellStyle name="常规 19 3 2" xfId="343" xr:uid="{00000000-0005-0000-0000-0000FF000000}"/>
    <cellStyle name="常规 19 3 3" xfId="346" xr:uid="{00000000-0005-0000-0000-000000010000}"/>
    <cellStyle name="常规 19 4" xfId="349" xr:uid="{00000000-0005-0000-0000-000001010000}"/>
    <cellStyle name="常规 19 5" xfId="353" xr:uid="{00000000-0005-0000-0000-000002010000}"/>
    <cellStyle name="常规 19 6" xfId="359" xr:uid="{00000000-0005-0000-0000-000003010000}"/>
    <cellStyle name="常规 19 7" xfId="399" xr:uid="{00000000-0005-0000-0000-000004010000}"/>
    <cellStyle name="常规 2" xfId="400" xr:uid="{00000000-0005-0000-0000-000005010000}"/>
    <cellStyle name="常规 2 2" xfId="393" xr:uid="{00000000-0005-0000-0000-000006010000}"/>
    <cellStyle name="常规 2 2 2" xfId="402" xr:uid="{00000000-0005-0000-0000-000007010000}"/>
    <cellStyle name="常规 2 2 2 2" xfId="286" xr:uid="{00000000-0005-0000-0000-000008010000}"/>
    <cellStyle name="常规 2 2 2 2 2" xfId="403" xr:uid="{00000000-0005-0000-0000-000009010000}"/>
    <cellStyle name="常规 2 2 2 2 2 2" xfId="404" xr:uid="{00000000-0005-0000-0000-00000A010000}"/>
    <cellStyle name="常规 2 2 2 2 2 2 2" xfId="127" xr:uid="{00000000-0005-0000-0000-00000B010000}"/>
    <cellStyle name="常规 2 2 2 2 2 3" xfId="25" xr:uid="{00000000-0005-0000-0000-00000C010000}"/>
    <cellStyle name="常规 2 2 2 2 2 3 2" xfId="35" xr:uid="{00000000-0005-0000-0000-00000D010000}"/>
    <cellStyle name="常规 2 2 2 2 2 4" xfId="405" xr:uid="{00000000-0005-0000-0000-00000E010000}"/>
    <cellStyle name="常规 2 2 2 2 3" xfId="406" xr:uid="{00000000-0005-0000-0000-00000F010000}"/>
    <cellStyle name="常规 2 2 2 2 3 2" xfId="407" xr:uid="{00000000-0005-0000-0000-000010010000}"/>
    <cellStyle name="常规 2 2 2 2 4" xfId="408" xr:uid="{00000000-0005-0000-0000-000011010000}"/>
    <cellStyle name="常规 2 2 2 2 4 2" xfId="409" xr:uid="{00000000-0005-0000-0000-000012010000}"/>
    <cellStyle name="常规 2 2 2 2 5" xfId="410" xr:uid="{00000000-0005-0000-0000-000013010000}"/>
    <cellStyle name="常规 2 2 2 3" xfId="287" xr:uid="{00000000-0005-0000-0000-000014010000}"/>
    <cellStyle name="常规 2 2 2 3 2" xfId="411" xr:uid="{00000000-0005-0000-0000-000015010000}"/>
    <cellStyle name="常规 2 2 2 3 2 2" xfId="413" xr:uid="{00000000-0005-0000-0000-000016010000}"/>
    <cellStyle name="常规 2 2 2 3 2 3" xfId="415" xr:uid="{00000000-0005-0000-0000-000017010000}"/>
    <cellStyle name="常规 2 2 2 3 2 4" xfId="417" xr:uid="{00000000-0005-0000-0000-000018010000}"/>
    <cellStyle name="常规 2 2 2 3 2 5" xfId="418" xr:uid="{00000000-0005-0000-0000-000019010000}"/>
    <cellStyle name="常规 2 2 2 3 2 6" xfId="419" xr:uid="{00000000-0005-0000-0000-00001A010000}"/>
    <cellStyle name="常规 2 2 2 3 3" xfId="420" xr:uid="{00000000-0005-0000-0000-00001B010000}"/>
    <cellStyle name="常规 2 2 2 3 3 2" xfId="422" xr:uid="{00000000-0005-0000-0000-00001C010000}"/>
    <cellStyle name="常规 2 2 2 3 3 3" xfId="231" xr:uid="{00000000-0005-0000-0000-00001D010000}"/>
    <cellStyle name="常规 2 2 2 3 4" xfId="424" xr:uid="{00000000-0005-0000-0000-00001E010000}"/>
    <cellStyle name="常规 2 2 2 3 5" xfId="425" xr:uid="{00000000-0005-0000-0000-00001F010000}"/>
    <cellStyle name="常规 2 2 2 3 6" xfId="426" xr:uid="{00000000-0005-0000-0000-000020010000}"/>
    <cellStyle name="常规 2 2 2 3 7" xfId="427" xr:uid="{00000000-0005-0000-0000-000021010000}"/>
    <cellStyle name="常规 2 2 2 4" xfId="32" xr:uid="{00000000-0005-0000-0000-000022010000}"/>
    <cellStyle name="常规 2 2 2 4 2" xfId="428" xr:uid="{00000000-0005-0000-0000-000023010000}"/>
    <cellStyle name="常规 2 2 2 4 2 2" xfId="429" xr:uid="{00000000-0005-0000-0000-000024010000}"/>
    <cellStyle name="常规 2 2 2 4 3" xfId="430" xr:uid="{00000000-0005-0000-0000-000025010000}"/>
    <cellStyle name="常规 2 2 2 4 4" xfId="431" xr:uid="{00000000-0005-0000-0000-000026010000}"/>
    <cellStyle name="常规 2 2 2 4 4 2" xfId="432" xr:uid="{00000000-0005-0000-0000-000027010000}"/>
    <cellStyle name="常规 2 2 2 4 5" xfId="433" xr:uid="{00000000-0005-0000-0000-000028010000}"/>
    <cellStyle name="常规 2 2 2 5" xfId="29" xr:uid="{00000000-0005-0000-0000-000029010000}"/>
    <cellStyle name="常规 2 2 2 5 2" xfId="68" xr:uid="{00000000-0005-0000-0000-00002A010000}"/>
    <cellStyle name="常规 2 2 2 5 3" xfId="52" xr:uid="{00000000-0005-0000-0000-00002B010000}"/>
    <cellStyle name="常规 2 2 2 5 4" xfId="54" xr:uid="{00000000-0005-0000-0000-00002C010000}"/>
    <cellStyle name="常规 2 2 2 6" xfId="37" xr:uid="{00000000-0005-0000-0000-00002D010000}"/>
    <cellStyle name="常规 2 2 2 7" xfId="38" xr:uid="{00000000-0005-0000-0000-00002E010000}"/>
    <cellStyle name="常规 2 2 2 8" xfId="41" xr:uid="{00000000-0005-0000-0000-00002F010000}"/>
    <cellStyle name="常规 2 2 3" xfId="435" xr:uid="{00000000-0005-0000-0000-000030010000}"/>
    <cellStyle name="常规 2 2 3 2" xfId="291" xr:uid="{00000000-0005-0000-0000-000031010000}"/>
    <cellStyle name="常规 2 2 3 2 2" xfId="237" xr:uid="{00000000-0005-0000-0000-000032010000}"/>
    <cellStyle name="常规 2 2 3 2 2 2" xfId="437" xr:uid="{00000000-0005-0000-0000-000033010000}"/>
    <cellStyle name="常规 2 2 3 2 3" xfId="439" xr:uid="{00000000-0005-0000-0000-000034010000}"/>
    <cellStyle name="常规 2 2 3 2 3 2" xfId="440" xr:uid="{00000000-0005-0000-0000-000035010000}"/>
    <cellStyle name="常规 2 2 3 2 4" xfId="441" xr:uid="{00000000-0005-0000-0000-000036010000}"/>
    <cellStyle name="常规 2 2 3 3" xfId="442" xr:uid="{00000000-0005-0000-0000-000037010000}"/>
    <cellStyle name="常规 2 2 3 3 2" xfId="443" xr:uid="{00000000-0005-0000-0000-000038010000}"/>
    <cellStyle name="常规 2 2 3 3 2 2" xfId="178" xr:uid="{00000000-0005-0000-0000-000039010000}"/>
    <cellStyle name="常规 2 2 3 3 3" xfId="444" xr:uid="{00000000-0005-0000-0000-00003A010000}"/>
    <cellStyle name="常规 2 2 3 3 3 2" xfId="221" xr:uid="{00000000-0005-0000-0000-00003B010000}"/>
    <cellStyle name="常规 2 2 3 3 4" xfId="445" xr:uid="{00000000-0005-0000-0000-00003C010000}"/>
    <cellStyle name="常规 2 2 3 4" xfId="447" xr:uid="{00000000-0005-0000-0000-00003D010000}"/>
    <cellStyle name="常规 2 2 3 4 2" xfId="448" xr:uid="{00000000-0005-0000-0000-00003E010000}"/>
    <cellStyle name="常规 2 2 3 5" xfId="450" xr:uid="{00000000-0005-0000-0000-00003F010000}"/>
    <cellStyle name="常规 2 2 3 5 2" xfId="451" xr:uid="{00000000-0005-0000-0000-000040010000}"/>
    <cellStyle name="常规 2 2 3 6" xfId="438" xr:uid="{00000000-0005-0000-0000-000041010000}"/>
    <cellStyle name="常规 2 2 4" xfId="2" xr:uid="{00000000-0005-0000-0000-000042010000}"/>
    <cellStyle name="常规 2 2 4 2" xfId="452" xr:uid="{00000000-0005-0000-0000-000043010000}"/>
    <cellStyle name="常规 2 2 4 2 2" xfId="453" xr:uid="{00000000-0005-0000-0000-000044010000}"/>
    <cellStyle name="常规 2 2 4 2 2 2" xfId="455" xr:uid="{00000000-0005-0000-0000-000045010000}"/>
    <cellStyle name="常规 2 2 4 2 3" xfId="456" xr:uid="{00000000-0005-0000-0000-000046010000}"/>
    <cellStyle name="常规 2 2 4 2 3 2" xfId="458" xr:uid="{00000000-0005-0000-0000-000047010000}"/>
    <cellStyle name="常规 2 2 4 2 4" xfId="459" xr:uid="{00000000-0005-0000-0000-000048010000}"/>
    <cellStyle name="常规 2 2 4 3" xfId="460" xr:uid="{00000000-0005-0000-0000-000049010000}"/>
    <cellStyle name="常规 2 2 4 3 2" xfId="461" xr:uid="{00000000-0005-0000-0000-00004A010000}"/>
    <cellStyle name="常规 2 2 4 4" xfId="462" xr:uid="{00000000-0005-0000-0000-00004B010000}"/>
    <cellStyle name="常规 2 2 4 4 2" xfId="463" xr:uid="{00000000-0005-0000-0000-00004C010000}"/>
    <cellStyle name="常规 2 2 4 5" xfId="464" xr:uid="{00000000-0005-0000-0000-00004D010000}"/>
    <cellStyle name="常规 2 2 5" xfId="465" xr:uid="{00000000-0005-0000-0000-00004E010000}"/>
    <cellStyle name="常规 2 2 5 2" xfId="466" xr:uid="{00000000-0005-0000-0000-00004F010000}"/>
    <cellStyle name="常规 2 2 5 2 2" xfId="114" xr:uid="{00000000-0005-0000-0000-000050010000}"/>
    <cellStyle name="常规 2 2 5 3" xfId="467" xr:uid="{00000000-0005-0000-0000-000051010000}"/>
    <cellStyle name="常规 2 2 5 3 2" xfId="122" xr:uid="{00000000-0005-0000-0000-000052010000}"/>
    <cellStyle name="常规 2 2 5 4" xfId="469" xr:uid="{00000000-0005-0000-0000-000053010000}"/>
    <cellStyle name="常规 2 2 6" xfId="470" xr:uid="{00000000-0005-0000-0000-000054010000}"/>
    <cellStyle name="常规 2 2 6 2" xfId="471" xr:uid="{00000000-0005-0000-0000-000055010000}"/>
    <cellStyle name="常规 2 2 7" xfId="472" xr:uid="{00000000-0005-0000-0000-000056010000}"/>
    <cellStyle name="常规 2 2 7 2" xfId="473" xr:uid="{00000000-0005-0000-0000-000057010000}"/>
    <cellStyle name="常规 2 2 8" xfId="185" xr:uid="{00000000-0005-0000-0000-000058010000}"/>
    <cellStyle name="常规 2 3" xfId="396" xr:uid="{00000000-0005-0000-0000-000059010000}"/>
    <cellStyle name="常规 2 3 2" xfId="474" xr:uid="{00000000-0005-0000-0000-00005A010000}"/>
    <cellStyle name="常规 2 3 2 2" xfId="132" xr:uid="{00000000-0005-0000-0000-00005B010000}"/>
    <cellStyle name="常规 2 3 3" xfId="475" xr:uid="{00000000-0005-0000-0000-00005C010000}"/>
    <cellStyle name="常规 2 4" xfId="397" xr:uid="{00000000-0005-0000-0000-00005D010000}"/>
    <cellStyle name="常规 2 4 2" xfId="476" xr:uid="{00000000-0005-0000-0000-00005E010000}"/>
    <cellStyle name="常规 2 4 3" xfId="477" xr:uid="{00000000-0005-0000-0000-00005F010000}"/>
    <cellStyle name="常规 2 4 3 2" xfId="328" xr:uid="{00000000-0005-0000-0000-000060010000}"/>
    <cellStyle name="常规 2 5" xfId="478" xr:uid="{00000000-0005-0000-0000-000061010000}"/>
    <cellStyle name="常规 2 5 2" xfId="479" xr:uid="{00000000-0005-0000-0000-000062010000}"/>
    <cellStyle name="常规 2 5 2 2" xfId="368" xr:uid="{00000000-0005-0000-0000-000063010000}"/>
    <cellStyle name="常规 2 5 2 2 2" xfId="468" xr:uid="{00000000-0005-0000-0000-000064010000}"/>
    <cellStyle name="常规 2 5 2 3" xfId="373" xr:uid="{00000000-0005-0000-0000-000065010000}"/>
    <cellStyle name="常规 2 5 2 3 2" xfId="480" xr:uid="{00000000-0005-0000-0000-000066010000}"/>
    <cellStyle name="常规 2 5 2 4" xfId="376" xr:uid="{00000000-0005-0000-0000-000067010000}"/>
    <cellStyle name="常规 2 6" xfId="481" xr:uid="{00000000-0005-0000-0000-000068010000}"/>
    <cellStyle name="常规 2 6 2" xfId="482" xr:uid="{00000000-0005-0000-0000-000069010000}"/>
    <cellStyle name="常规 2 7" xfId="63" xr:uid="{00000000-0005-0000-0000-00006A010000}"/>
    <cellStyle name="常规 2 7 2" xfId="66" xr:uid="{00000000-0005-0000-0000-00006B010000}"/>
    <cellStyle name="常规 2 8" xfId="72" xr:uid="{00000000-0005-0000-0000-00006C010000}"/>
    <cellStyle name="常规 20" xfId="261" xr:uid="{00000000-0005-0000-0000-00006D010000}"/>
    <cellStyle name="常规 20 2" xfId="263" xr:uid="{00000000-0005-0000-0000-00006E010000}"/>
    <cellStyle name="常规 20 2 2" xfId="266" xr:uid="{00000000-0005-0000-0000-00006F010000}"/>
    <cellStyle name="常规 20 2 3" xfId="271" xr:uid="{00000000-0005-0000-0000-000070010000}"/>
    <cellStyle name="常规 20 2 4" xfId="274" xr:uid="{00000000-0005-0000-0000-000071010000}"/>
    <cellStyle name="常规 20 2 5" xfId="276" xr:uid="{00000000-0005-0000-0000-000072010000}"/>
    <cellStyle name="常规 20 2 6" xfId="278" xr:uid="{00000000-0005-0000-0000-000073010000}"/>
    <cellStyle name="常规 20 3" xfId="281" xr:uid="{00000000-0005-0000-0000-000074010000}"/>
    <cellStyle name="常规 20 3 2" xfId="283" xr:uid="{00000000-0005-0000-0000-000075010000}"/>
    <cellStyle name="常规 20 3 3" xfId="285" xr:uid="{00000000-0005-0000-0000-000076010000}"/>
    <cellStyle name="常规 20 4" xfId="290" xr:uid="{00000000-0005-0000-0000-000077010000}"/>
    <cellStyle name="常规 20 5" xfId="294" xr:uid="{00000000-0005-0000-0000-000078010000}"/>
    <cellStyle name="常规 20 6" xfId="296" xr:uid="{00000000-0005-0000-0000-000079010000}"/>
    <cellStyle name="常规 20 7" xfId="298" xr:uid="{00000000-0005-0000-0000-00007A010000}"/>
    <cellStyle name="常规 21" xfId="300" xr:uid="{00000000-0005-0000-0000-00007B010000}"/>
    <cellStyle name="常规 21 2" xfId="57" xr:uid="{00000000-0005-0000-0000-00007C010000}"/>
    <cellStyle name="常规 21 2 2" xfId="60" xr:uid="{00000000-0005-0000-0000-00007D010000}"/>
    <cellStyle name="常规 21 2 3" xfId="4" xr:uid="{00000000-0005-0000-0000-00007E010000}"/>
    <cellStyle name="常规 21 2 4" xfId="93" xr:uid="{00000000-0005-0000-0000-00007F010000}"/>
    <cellStyle name="常规 21 2 5" xfId="98" xr:uid="{00000000-0005-0000-0000-000080010000}"/>
    <cellStyle name="常规 21 2 6" xfId="101" xr:uid="{00000000-0005-0000-0000-000081010000}"/>
    <cellStyle name="常规 21 3" xfId="106" xr:uid="{00000000-0005-0000-0000-000082010000}"/>
    <cellStyle name="常规 21 3 2" xfId="109" xr:uid="{00000000-0005-0000-0000-000083010000}"/>
    <cellStyle name="常规 21 3 3" xfId="131" xr:uid="{00000000-0005-0000-0000-000084010000}"/>
    <cellStyle name="常规 21 4" xfId="148" xr:uid="{00000000-0005-0000-0000-000085010000}"/>
    <cellStyle name="常规 21 5" xfId="182" xr:uid="{00000000-0005-0000-0000-000086010000}"/>
    <cellStyle name="常规 21 6" xfId="226" xr:uid="{00000000-0005-0000-0000-000087010000}"/>
    <cellStyle name="常规 21 7" xfId="259" xr:uid="{00000000-0005-0000-0000-000088010000}"/>
    <cellStyle name="常规 22" xfId="302" xr:uid="{00000000-0005-0000-0000-000089010000}"/>
    <cellStyle name="常规 22 2" xfId="191" xr:uid="{00000000-0005-0000-0000-00008A010000}"/>
    <cellStyle name="常规 22 2 2" xfId="304" xr:uid="{00000000-0005-0000-0000-00008B010000}"/>
    <cellStyle name="常规 22 2 3" xfId="307" xr:uid="{00000000-0005-0000-0000-00008C010000}"/>
    <cellStyle name="常规 22 2 4" xfId="310" xr:uid="{00000000-0005-0000-0000-00008D010000}"/>
    <cellStyle name="常规 22 2 5" xfId="312" xr:uid="{00000000-0005-0000-0000-00008E010000}"/>
    <cellStyle name="常规 22 2 6" xfId="314" xr:uid="{00000000-0005-0000-0000-00008F010000}"/>
    <cellStyle name="常规 22 3" xfId="194" xr:uid="{00000000-0005-0000-0000-000090010000}"/>
    <cellStyle name="常规 22 3 2" xfId="317" xr:uid="{00000000-0005-0000-0000-000091010000}"/>
    <cellStyle name="常规 22 3 3" xfId="319" xr:uid="{00000000-0005-0000-0000-000092010000}"/>
    <cellStyle name="常规 22 4" xfId="197" xr:uid="{00000000-0005-0000-0000-000093010000}"/>
    <cellStyle name="常规 22 5" xfId="200" xr:uid="{00000000-0005-0000-0000-000094010000}"/>
    <cellStyle name="常规 22 6" xfId="331" xr:uid="{00000000-0005-0000-0000-000095010000}"/>
    <cellStyle name="常规 22 7" xfId="333" xr:uid="{00000000-0005-0000-0000-000096010000}"/>
    <cellStyle name="常规 23" xfId="336" xr:uid="{00000000-0005-0000-0000-000097010000}"/>
    <cellStyle name="常规 23 2" xfId="208" xr:uid="{00000000-0005-0000-0000-000098010000}"/>
    <cellStyle name="常规 23 2 2" xfId="340" xr:uid="{00000000-0005-0000-0000-000099010000}"/>
    <cellStyle name="常规 23 2 2 2" xfId="342" xr:uid="{00000000-0005-0000-0000-00009A010000}"/>
    <cellStyle name="常规 23 2 2 3" xfId="345" xr:uid="{00000000-0005-0000-0000-00009B010000}"/>
    <cellStyle name="常规 23 2 2 4" xfId="348" xr:uid="{00000000-0005-0000-0000-00009C010000}"/>
    <cellStyle name="常规 23 2 3" xfId="352" xr:uid="{00000000-0005-0000-0000-00009D010000}"/>
    <cellStyle name="常规 23 2 4" xfId="356" xr:uid="{00000000-0005-0000-0000-00009E010000}"/>
    <cellStyle name="常规 23 2 5" xfId="358" xr:uid="{00000000-0005-0000-0000-00009F010000}"/>
    <cellStyle name="常规 23 3" xfId="212" xr:uid="{00000000-0005-0000-0000-0000A0010000}"/>
    <cellStyle name="常规 23 3 2" xfId="363" xr:uid="{00000000-0005-0000-0000-0000A1010000}"/>
    <cellStyle name="常规 23 3 3" xfId="367" xr:uid="{00000000-0005-0000-0000-0000A2010000}"/>
    <cellStyle name="常规 23 3 4" xfId="372" xr:uid="{00000000-0005-0000-0000-0000A3010000}"/>
    <cellStyle name="常规 23 3 5" xfId="375" xr:uid="{00000000-0005-0000-0000-0000A4010000}"/>
    <cellStyle name="常规 23 3 6" xfId="378" xr:uid="{00000000-0005-0000-0000-0000A5010000}"/>
    <cellStyle name="常规 23 4" xfId="215" xr:uid="{00000000-0005-0000-0000-0000A6010000}"/>
    <cellStyle name="常规 23 5" xfId="380" xr:uid="{00000000-0005-0000-0000-0000A7010000}"/>
    <cellStyle name="常规 23 6" xfId="382" xr:uid="{00000000-0005-0000-0000-0000A8010000}"/>
    <cellStyle name="常规 24" xfId="384" xr:uid="{00000000-0005-0000-0000-0000A9010000}"/>
    <cellStyle name="常规 24 2" xfId="386" xr:uid="{00000000-0005-0000-0000-0000AA010000}"/>
    <cellStyle name="常规 24 2 2" xfId="388" xr:uid="{00000000-0005-0000-0000-0000AB010000}"/>
    <cellStyle name="常规 24 2 3" xfId="390" xr:uid="{00000000-0005-0000-0000-0000AC010000}"/>
    <cellStyle name="常规 24 2 4" xfId="392" xr:uid="{00000000-0005-0000-0000-0000AD010000}"/>
    <cellStyle name="常规 24 2 5" xfId="395" xr:uid="{00000000-0005-0000-0000-0000AE010000}"/>
    <cellStyle name="常规 24 3" xfId="338" xr:uid="{00000000-0005-0000-0000-0000AF010000}"/>
    <cellStyle name="常规 24 4" xfId="350" xr:uid="{00000000-0005-0000-0000-0000B0010000}"/>
    <cellStyle name="常规 24 5" xfId="354" xr:uid="{00000000-0005-0000-0000-0000B1010000}"/>
    <cellStyle name="常规 25" xfId="484" xr:uid="{00000000-0005-0000-0000-0000B2010000}"/>
    <cellStyle name="常规 25 2" xfId="486" xr:uid="{00000000-0005-0000-0000-0000B3010000}"/>
    <cellStyle name="常规 25 2 2" xfId="446" xr:uid="{00000000-0005-0000-0000-0000B4010000}"/>
    <cellStyle name="常规 25 2 3" xfId="449" xr:uid="{00000000-0005-0000-0000-0000B5010000}"/>
    <cellStyle name="常规 25 2 4" xfId="436" xr:uid="{00000000-0005-0000-0000-0000B6010000}"/>
    <cellStyle name="常规 25 3" xfId="361" xr:uid="{00000000-0005-0000-0000-0000B7010000}"/>
    <cellStyle name="常规 25 4" xfId="365" xr:uid="{00000000-0005-0000-0000-0000B8010000}"/>
    <cellStyle name="常规 25 5" xfId="370" xr:uid="{00000000-0005-0000-0000-0000B9010000}"/>
    <cellStyle name="常规 26" xfId="27" xr:uid="{00000000-0005-0000-0000-0000BA010000}"/>
    <cellStyle name="常规 26 2" xfId="9" xr:uid="{00000000-0005-0000-0000-0000BB010000}"/>
    <cellStyle name="常规 26 3" xfId="40" xr:uid="{00000000-0005-0000-0000-0000BC010000}"/>
    <cellStyle name="常规 26 4" xfId="43" xr:uid="{00000000-0005-0000-0000-0000BD010000}"/>
    <cellStyle name="常规 26 5" xfId="46" xr:uid="{00000000-0005-0000-0000-0000BE010000}"/>
    <cellStyle name="常规 27" xfId="488" xr:uid="{00000000-0005-0000-0000-0000BF010000}"/>
    <cellStyle name="常规 27 2" xfId="490" xr:uid="{00000000-0005-0000-0000-0000C0010000}"/>
    <cellStyle name="常规 27 2 2" xfId="491" xr:uid="{00000000-0005-0000-0000-0000C1010000}"/>
    <cellStyle name="常规 27 2 3" xfId="401" xr:uid="{00000000-0005-0000-0000-0000C2010000}"/>
    <cellStyle name="常规 27 2 4" xfId="434" xr:uid="{00000000-0005-0000-0000-0000C3010000}"/>
    <cellStyle name="常规 27 3" xfId="493" xr:uid="{00000000-0005-0000-0000-0000C4010000}"/>
    <cellStyle name="常规 27 4" xfId="414" xr:uid="{00000000-0005-0000-0000-0000C5010000}"/>
    <cellStyle name="常规 27 5" xfId="416" xr:uid="{00000000-0005-0000-0000-0000C6010000}"/>
    <cellStyle name="常规 28" xfId="324" xr:uid="{00000000-0005-0000-0000-0000C7010000}"/>
    <cellStyle name="常规 28 2" xfId="495" xr:uid="{00000000-0005-0000-0000-0000C8010000}"/>
    <cellStyle name="常规 28 3" xfId="497" xr:uid="{00000000-0005-0000-0000-0000C9010000}"/>
    <cellStyle name="常规 28 4" xfId="423" xr:uid="{00000000-0005-0000-0000-0000CA010000}"/>
    <cellStyle name="常规 28 5" xfId="232" xr:uid="{00000000-0005-0000-0000-0000CB010000}"/>
    <cellStyle name="常规 28 6" xfId="234" xr:uid="{00000000-0005-0000-0000-0000CC010000}"/>
    <cellStyle name="常规 29" xfId="327" xr:uid="{00000000-0005-0000-0000-0000CD010000}"/>
    <cellStyle name="常规 29 2" xfId="77" xr:uid="{00000000-0005-0000-0000-0000CE010000}"/>
    <cellStyle name="常规 29 3" xfId="81" xr:uid="{00000000-0005-0000-0000-0000CF010000}"/>
    <cellStyle name="常规 29 4" xfId="499" xr:uid="{00000000-0005-0000-0000-0000D0010000}"/>
    <cellStyle name="常规 29 5" xfId="500" xr:uid="{00000000-0005-0000-0000-0000D1010000}"/>
    <cellStyle name="常规 29 6" xfId="501" xr:uid="{00000000-0005-0000-0000-0000D2010000}"/>
    <cellStyle name="常规 29 7" xfId="502" xr:uid="{00000000-0005-0000-0000-0000D3010000}"/>
    <cellStyle name="常规 3" xfId="503" xr:uid="{00000000-0005-0000-0000-0000D4010000}"/>
    <cellStyle name="常规 3 2" xfId="504" xr:uid="{00000000-0005-0000-0000-0000D5010000}"/>
    <cellStyle name="常规 3 2 2" xfId="505" xr:uid="{00000000-0005-0000-0000-0000D6010000}"/>
    <cellStyle name="常规 3 2 2 2" xfId="506" xr:uid="{00000000-0005-0000-0000-0000D7010000}"/>
    <cellStyle name="常规 3 2 2 2 2" xfId="507" xr:uid="{00000000-0005-0000-0000-0000D8010000}"/>
    <cellStyle name="常规 3 2 2 2 3" xfId="508" xr:uid="{00000000-0005-0000-0000-0000D9010000}"/>
    <cellStyle name="常规 3 2 2 2 4" xfId="509" xr:uid="{00000000-0005-0000-0000-0000DA010000}"/>
    <cellStyle name="常规 3 2 2 2 5" xfId="510" xr:uid="{00000000-0005-0000-0000-0000DB010000}"/>
    <cellStyle name="常规 3 2 2 2 6" xfId="511" xr:uid="{00000000-0005-0000-0000-0000DC010000}"/>
    <cellStyle name="常规 3 2 2 3" xfId="512" xr:uid="{00000000-0005-0000-0000-0000DD010000}"/>
    <cellStyle name="常规 3 2 2 3 2" xfId="513" xr:uid="{00000000-0005-0000-0000-0000DE010000}"/>
    <cellStyle name="常规 3 2 2 3 3" xfId="514" xr:uid="{00000000-0005-0000-0000-0000DF010000}"/>
    <cellStyle name="常规 3 2 2 4" xfId="515" xr:uid="{00000000-0005-0000-0000-0000E0010000}"/>
    <cellStyle name="常规 3 2 2 5" xfId="516" xr:uid="{00000000-0005-0000-0000-0000E1010000}"/>
    <cellStyle name="常规 3 2 2 6" xfId="517" xr:uid="{00000000-0005-0000-0000-0000E2010000}"/>
    <cellStyle name="常规 3 2 2 7" xfId="518" xr:uid="{00000000-0005-0000-0000-0000E3010000}"/>
    <cellStyle name="常规 3 2 2 8" xfId="519" xr:uid="{00000000-0005-0000-0000-0000E4010000}"/>
    <cellStyle name="常规 3 2 3" xfId="520" xr:uid="{00000000-0005-0000-0000-0000E5010000}"/>
    <cellStyle name="常规 3 2 3 2" xfId="521" xr:uid="{00000000-0005-0000-0000-0000E6010000}"/>
    <cellStyle name="常规 3 2 3 2 2" xfId="522" xr:uid="{00000000-0005-0000-0000-0000E7010000}"/>
    <cellStyle name="常规 3 2 3 2 3" xfId="523" xr:uid="{00000000-0005-0000-0000-0000E8010000}"/>
    <cellStyle name="常规 3 2 3 3" xfId="524" xr:uid="{00000000-0005-0000-0000-0000E9010000}"/>
    <cellStyle name="常规 3 2 3 4" xfId="525" xr:uid="{00000000-0005-0000-0000-0000EA010000}"/>
    <cellStyle name="常规 3 2 3 5" xfId="526" xr:uid="{00000000-0005-0000-0000-0000EB010000}"/>
    <cellStyle name="常规 3 2 3 6" xfId="454" xr:uid="{00000000-0005-0000-0000-0000EC010000}"/>
    <cellStyle name="常规 3 2 4" xfId="527" xr:uid="{00000000-0005-0000-0000-0000ED010000}"/>
    <cellStyle name="常规 3 2 4 2" xfId="528" xr:uid="{00000000-0005-0000-0000-0000EE010000}"/>
    <cellStyle name="常规 3 2 4 3" xfId="529" xr:uid="{00000000-0005-0000-0000-0000EF010000}"/>
    <cellStyle name="常规 3 2 4 4" xfId="530" xr:uid="{00000000-0005-0000-0000-0000F0010000}"/>
    <cellStyle name="常规 3 2 4 5" xfId="531" xr:uid="{00000000-0005-0000-0000-0000F1010000}"/>
    <cellStyle name="常规 3 2 4 6" xfId="457" xr:uid="{00000000-0005-0000-0000-0000F2010000}"/>
    <cellStyle name="常规 3 2 5" xfId="532" xr:uid="{00000000-0005-0000-0000-0000F3010000}"/>
    <cellStyle name="常规 3 2 5 2" xfId="533" xr:uid="{00000000-0005-0000-0000-0000F4010000}"/>
    <cellStyle name="常规 3 2 5 3" xfId="534" xr:uid="{00000000-0005-0000-0000-0000F5010000}"/>
    <cellStyle name="常规 3 2 6" xfId="535" xr:uid="{00000000-0005-0000-0000-0000F6010000}"/>
    <cellStyle name="常规 3 2 7" xfId="536" xr:uid="{00000000-0005-0000-0000-0000F7010000}"/>
    <cellStyle name="常规 3 2 8" xfId="537" xr:uid="{00000000-0005-0000-0000-0000F8010000}"/>
    <cellStyle name="常规 3 3" xfId="538" xr:uid="{00000000-0005-0000-0000-0000F9010000}"/>
    <cellStyle name="常规 3 3 2" xfId="539" xr:uid="{00000000-0005-0000-0000-0000FA010000}"/>
    <cellStyle name="常规 3 3 2 2" xfId="540" xr:uid="{00000000-0005-0000-0000-0000FB010000}"/>
    <cellStyle name="常规 3 3 2 3" xfId="541" xr:uid="{00000000-0005-0000-0000-0000FC010000}"/>
    <cellStyle name="常规 3 3 2 4" xfId="542" xr:uid="{00000000-0005-0000-0000-0000FD010000}"/>
    <cellStyle name="常规 3 3 2 5" xfId="543" xr:uid="{00000000-0005-0000-0000-0000FE010000}"/>
    <cellStyle name="常规 3 3 2 6" xfId="544" xr:uid="{00000000-0005-0000-0000-0000FF010000}"/>
    <cellStyle name="常规 3 3 3" xfId="545" xr:uid="{00000000-0005-0000-0000-000000020000}"/>
    <cellStyle name="常规 3 3 3 2" xfId="546" xr:uid="{00000000-0005-0000-0000-000001020000}"/>
    <cellStyle name="常规 3 3 3 3" xfId="547" xr:uid="{00000000-0005-0000-0000-000002020000}"/>
    <cellStyle name="常规 3 3 4" xfId="548" xr:uid="{00000000-0005-0000-0000-000003020000}"/>
    <cellStyle name="常规 3 3 5" xfId="549" xr:uid="{00000000-0005-0000-0000-000004020000}"/>
    <cellStyle name="常规 3 3 6" xfId="550" xr:uid="{00000000-0005-0000-0000-000005020000}"/>
    <cellStyle name="常规 3 3 7" xfId="551" xr:uid="{00000000-0005-0000-0000-000006020000}"/>
    <cellStyle name="常规 3 3 8" xfId="552" xr:uid="{00000000-0005-0000-0000-000007020000}"/>
    <cellStyle name="常规 3 4" xfId="553" xr:uid="{00000000-0005-0000-0000-000008020000}"/>
    <cellStyle name="常规 3 4 2" xfId="554" xr:uid="{00000000-0005-0000-0000-000009020000}"/>
    <cellStyle name="常规 3 5" xfId="555" xr:uid="{00000000-0005-0000-0000-00000A020000}"/>
    <cellStyle name="常规 3 5 2" xfId="556" xr:uid="{00000000-0005-0000-0000-00000B020000}"/>
    <cellStyle name="常规 3 5 3" xfId="557" xr:uid="{00000000-0005-0000-0000-00000C020000}"/>
    <cellStyle name="常规 3 5 4" xfId="558" xr:uid="{00000000-0005-0000-0000-00000D020000}"/>
    <cellStyle name="常规 3 5 5" xfId="559" xr:uid="{00000000-0005-0000-0000-00000E020000}"/>
    <cellStyle name="常规 3 6" xfId="560" xr:uid="{00000000-0005-0000-0000-00000F020000}"/>
    <cellStyle name="常规 3 6 2" xfId="561" xr:uid="{00000000-0005-0000-0000-000010020000}"/>
    <cellStyle name="常规 3 6 3" xfId="562" xr:uid="{00000000-0005-0000-0000-000011020000}"/>
    <cellStyle name="常规 3 7" xfId="83" xr:uid="{00000000-0005-0000-0000-000012020000}"/>
    <cellStyle name="常规 3 8" xfId="86" xr:uid="{00000000-0005-0000-0000-000013020000}"/>
    <cellStyle name="常规 3 9" xfId="563" xr:uid="{00000000-0005-0000-0000-000014020000}"/>
    <cellStyle name="常规 30" xfId="483" xr:uid="{00000000-0005-0000-0000-000015020000}"/>
    <cellStyle name="常规 30 2" xfId="485" xr:uid="{00000000-0005-0000-0000-000016020000}"/>
    <cellStyle name="常规 30 3" xfId="360" xr:uid="{00000000-0005-0000-0000-000017020000}"/>
    <cellStyle name="常规 30 4" xfId="364" xr:uid="{00000000-0005-0000-0000-000018020000}"/>
    <cellStyle name="常规 30 5" xfId="369" xr:uid="{00000000-0005-0000-0000-000019020000}"/>
    <cellStyle name="常规 31" xfId="26" xr:uid="{00000000-0005-0000-0000-00001A020000}"/>
    <cellStyle name="常规 31 2" xfId="8" xr:uid="{00000000-0005-0000-0000-00001B020000}"/>
    <cellStyle name="常规 31 3" xfId="39" xr:uid="{00000000-0005-0000-0000-00001C020000}"/>
    <cellStyle name="常规 31 4" xfId="42" xr:uid="{00000000-0005-0000-0000-00001D020000}"/>
    <cellStyle name="常规 32" xfId="487" xr:uid="{00000000-0005-0000-0000-00001E020000}"/>
    <cellStyle name="常规 32 2" xfId="489" xr:uid="{00000000-0005-0000-0000-00001F020000}"/>
    <cellStyle name="常规 32 3" xfId="492" xr:uid="{00000000-0005-0000-0000-000020020000}"/>
    <cellStyle name="常规 32 4" xfId="412" xr:uid="{00000000-0005-0000-0000-000021020000}"/>
    <cellStyle name="常规 33" xfId="323" xr:uid="{00000000-0005-0000-0000-000022020000}"/>
    <cellStyle name="常规 33 2" xfId="494" xr:uid="{00000000-0005-0000-0000-000023020000}"/>
    <cellStyle name="常规 33 3" xfId="496" xr:uid="{00000000-0005-0000-0000-000024020000}"/>
    <cellStyle name="常规 33 4" xfId="421" xr:uid="{00000000-0005-0000-0000-000025020000}"/>
    <cellStyle name="常规 34" xfId="326" xr:uid="{00000000-0005-0000-0000-000026020000}"/>
    <cellStyle name="常规 34 2" xfId="76" xr:uid="{00000000-0005-0000-0000-000027020000}"/>
    <cellStyle name="常规 34 3" xfId="80" xr:uid="{00000000-0005-0000-0000-000028020000}"/>
    <cellStyle name="常规 34 4" xfId="498" xr:uid="{00000000-0005-0000-0000-000029020000}"/>
    <cellStyle name="常规 35" xfId="565" xr:uid="{00000000-0005-0000-0000-00002A020000}"/>
    <cellStyle name="常规 35 2" xfId="567" xr:uid="{00000000-0005-0000-0000-00002B020000}"/>
    <cellStyle name="常规 35 3" xfId="569" xr:uid="{00000000-0005-0000-0000-00002C020000}"/>
    <cellStyle name="常规 35 4" xfId="571" xr:uid="{00000000-0005-0000-0000-00002D020000}"/>
    <cellStyle name="常规 36" xfId="573" xr:uid="{00000000-0005-0000-0000-00002E020000}"/>
    <cellStyle name="常规 36 2" xfId="574" xr:uid="{00000000-0005-0000-0000-00002F020000}"/>
    <cellStyle name="常规 36 3" xfId="575" xr:uid="{00000000-0005-0000-0000-000030020000}"/>
    <cellStyle name="常规 36 4" xfId="576" xr:uid="{00000000-0005-0000-0000-000031020000}"/>
    <cellStyle name="常规 37" xfId="578" xr:uid="{00000000-0005-0000-0000-000032020000}"/>
    <cellStyle name="常规 37 2" xfId="579" xr:uid="{00000000-0005-0000-0000-000033020000}"/>
    <cellStyle name="常规 37 3" xfId="580" xr:uid="{00000000-0005-0000-0000-000034020000}"/>
    <cellStyle name="常规 37 4" xfId="581" xr:uid="{00000000-0005-0000-0000-000035020000}"/>
    <cellStyle name="常规 38" xfId="582" xr:uid="{00000000-0005-0000-0000-000036020000}"/>
    <cellStyle name="常规 38 2" xfId="584" xr:uid="{00000000-0005-0000-0000-000037020000}"/>
    <cellStyle name="常规 38 3" xfId="586" xr:uid="{00000000-0005-0000-0000-000038020000}"/>
    <cellStyle name="常规 38 4" xfId="587" xr:uid="{00000000-0005-0000-0000-000039020000}"/>
    <cellStyle name="常规 39" xfId="1" xr:uid="{00000000-0005-0000-0000-00003A020000}"/>
    <cellStyle name="常规 39 2" xfId="589" xr:uid="{00000000-0005-0000-0000-00003B020000}"/>
    <cellStyle name="常规 39 3" xfId="590" xr:uid="{00000000-0005-0000-0000-00003C020000}"/>
    <cellStyle name="常规 39 4" xfId="591" xr:uid="{00000000-0005-0000-0000-00003D020000}"/>
    <cellStyle name="常规 4" xfId="592" xr:uid="{00000000-0005-0000-0000-00003E020000}"/>
    <cellStyle name="常规 4 2" xfId="593" xr:uid="{00000000-0005-0000-0000-00003F020000}"/>
    <cellStyle name="常规 4 2 2" xfId="595" xr:uid="{00000000-0005-0000-0000-000040020000}"/>
    <cellStyle name="常规 4 2 2 2" xfId="598" xr:uid="{00000000-0005-0000-0000-000041020000}"/>
    <cellStyle name="常规 4 2 2 3" xfId="20" xr:uid="{00000000-0005-0000-0000-000042020000}"/>
    <cellStyle name="常规 4 2 2 4" xfId="601" xr:uid="{00000000-0005-0000-0000-000043020000}"/>
    <cellStyle name="常规 4 2 2 5" xfId="604" xr:uid="{00000000-0005-0000-0000-000044020000}"/>
    <cellStyle name="常规 4 2 3" xfId="606" xr:uid="{00000000-0005-0000-0000-000045020000}"/>
    <cellStyle name="常规 4 2 3 2" xfId="609" xr:uid="{00000000-0005-0000-0000-000046020000}"/>
    <cellStyle name="常规 4 2 3 2 2" xfId="612" xr:uid="{00000000-0005-0000-0000-000047020000}"/>
    <cellStyle name="常规 4 2 3 2 3" xfId="614" xr:uid="{00000000-0005-0000-0000-000048020000}"/>
    <cellStyle name="常规 4 2 3 2 4" xfId="616" xr:uid="{00000000-0005-0000-0000-000049020000}"/>
    <cellStyle name="常规 4 2 3 3" xfId="619" xr:uid="{00000000-0005-0000-0000-00004A020000}"/>
    <cellStyle name="常规 4 2 3 4" xfId="622" xr:uid="{00000000-0005-0000-0000-00004B020000}"/>
    <cellStyle name="常规 4 2 3 5" xfId="625" xr:uid="{00000000-0005-0000-0000-00004C020000}"/>
    <cellStyle name="常规 4 2 3 6" xfId="627" xr:uid="{00000000-0005-0000-0000-00004D020000}"/>
    <cellStyle name="常规 4 2 4" xfId="629" xr:uid="{00000000-0005-0000-0000-00004E020000}"/>
    <cellStyle name="常规 4 2 5" xfId="631" xr:uid="{00000000-0005-0000-0000-00004F020000}"/>
    <cellStyle name="常规 4 2 6" xfId="633" xr:uid="{00000000-0005-0000-0000-000050020000}"/>
    <cellStyle name="常规 4 3" xfId="634" xr:uid="{00000000-0005-0000-0000-000051020000}"/>
    <cellStyle name="常规 4 3 2" xfId="636" xr:uid="{00000000-0005-0000-0000-000052020000}"/>
    <cellStyle name="常规 4 3 2 2" xfId="638" xr:uid="{00000000-0005-0000-0000-000053020000}"/>
    <cellStyle name="常规 4 3 2 2 2" xfId="639" xr:uid="{00000000-0005-0000-0000-000054020000}"/>
    <cellStyle name="常规 4 3 2 3" xfId="641" xr:uid="{00000000-0005-0000-0000-000055020000}"/>
    <cellStyle name="常规 4 3 2 4" xfId="643" xr:uid="{00000000-0005-0000-0000-000056020000}"/>
    <cellStyle name="常规 4 3 2 4 2" xfId="644" xr:uid="{00000000-0005-0000-0000-000057020000}"/>
    <cellStyle name="常规 4 3 2 5" xfId="646" xr:uid="{00000000-0005-0000-0000-000058020000}"/>
    <cellStyle name="常规 4 3 3" xfId="648" xr:uid="{00000000-0005-0000-0000-000059020000}"/>
    <cellStyle name="常规 4 3 4" xfId="650" xr:uid="{00000000-0005-0000-0000-00005A020000}"/>
    <cellStyle name="常规 4 3 5" xfId="652" xr:uid="{00000000-0005-0000-0000-00005B020000}"/>
    <cellStyle name="常规 4 3 5 2" xfId="653" xr:uid="{00000000-0005-0000-0000-00005C020000}"/>
    <cellStyle name="常规 4 3 6" xfId="655" xr:uid="{00000000-0005-0000-0000-00005D020000}"/>
    <cellStyle name="常规 4 3 7" xfId="657" xr:uid="{00000000-0005-0000-0000-00005E020000}"/>
    <cellStyle name="常规 4 4" xfId="594" xr:uid="{00000000-0005-0000-0000-00005F020000}"/>
    <cellStyle name="常规 4 4 2" xfId="597" xr:uid="{00000000-0005-0000-0000-000060020000}"/>
    <cellStyle name="常规 4 4 3" xfId="19" xr:uid="{00000000-0005-0000-0000-000061020000}"/>
    <cellStyle name="常规 4 4 4" xfId="600" xr:uid="{00000000-0005-0000-0000-000062020000}"/>
    <cellStyle name="常规 4 4 5" xfId="603" xr:uid="{00000000-0005-0000-0000-000063020000}"/>
    <cellStyle name="常规 4 4 6" xfId="658" xr:uid="{00000000-0005-0000-0000-000064020000}"/>
    <cellStyle name="常规 4 5" xfId="605" xr:uid="{00000000-0005-0000-0000-000065020000}"/>
    <cellStyle name="常规 4 5 2" xfId="608" xr:uid="{00000000-0005-0000-0000-000066020000}"/>
    <cellStyle name="常规 4 5 2 2" xfId="611" xr:uid="{00000000-0005-0000-0000-000067020000}"/>
    <cellStyle name="常规 4 5 3" xfId="618" xr:uid="{00000000-0005-0000-0000-000068020000}"/>
    <cellStyle name="常规 4 5 4" xfId="621" xr:uid="{00000000-0005-0000-0000-000069020000}"/>
    <cellStyle name="常规 4 5 4 2" xfId="660" xr:uid="{00000000-0005-0000-0000-00006A020000}"/>
    <cellStyle name="常规 4 5 5" xfId="624" xr:uid="{00000000-0005-0000-0000-00006B020000}"/>
    <cellStyle name="常规 4 6" xfId="628" xr:uid="{00000000-0005-0000-0000-00006C020000}"/>
    <cellStyle name="常规 4 6 2" xfId="662" xr:uid="{00000000-0005-0000-0000-00006D020000}"/>
    <cellStyle name="常规 4 7" xfId="630" xr:uid="{00000000-0005-0000-0000-00006E020000}"/>
    <cellStyle name="常规 4 8" xfId="632" xr:uid="{00000000-0005-0000-0000-00006F020000}"/>
    <cellStyle name="常规 40" xfId="564" xr:uid="{00000000-0005-0000-0000-000070020000}"/>
    <cellStyle name="常规 40 2" xfId="566" xr:uid="{00000000-0005-0000-0000-000071020000}"/>
    <cellStyle name="常规 40 3" xfId="568" xr:uid="{00000000-0005-0000-0000-000072020000}"/>
    <cellStyle name="常规 40 4" xfId="570" xr:uid="{00000000-0005-0000-0000-000073020000}"/>
    <cellStyle name="常规 41" xfId="572" xr:uid="{00000000-0005-0000-0000-000074020000}"/>
    <cellStyle name="常规 42" xfId="577" xr:uid="{00000000-0005-0000-0000-000075020000}"/>
    <cellStyle name="常规 5" xfId="663" xr:uid="{00000000-0005-0000-0000-000076020000}"/>
    <cellStyle name="常规 5 2" xfId="664" xr:uid="{00000000-0005-0000-0000-000077020000}"/>
    <cellStyle name="常规 5 2 2" xfId="665" xr:uid="{00000000-0005-0000-0000-000078020000}"/>
    <cellStyle name="常规 5 2 2 2" xfId="666" xr:uid="{00000000-0005-0000-0000-000079020000}"/>
    <cellStyle name="常规 5 2 2 3" xfId="667" xr:uid="{00000000-0005-0000-0000-00007A020000}"/>
    <cellStyle name="常规 5 2 2 4" xfId="203" xr:uid="{00000000-0005-0000-0000-00007B020000}"/>
    <cellStyle name="常规 5 2 2 5" xfId="205" xr:uid="{00000000-0005-0000-0000-00007C020000}"/>
    <cellStyle name="常规 5 2 2 6" xfId="209" xr:uid="{00000000-0005-0000-0000-00007D020000}"/>
    <cellStyle name="常规 5 2 3" xfId="668" xr:uid="{00000000-0005-0000-0000-00007E020000}"/>
    <cellStyle name="常规 5 2 3 2" xfId="669" xr:uid="{00000000-0005-0000-0000-00007F020000}"/>
    <cellStyle name="常规 5 2 3 3" xfId="670" xr:uid="{00000000-0005-0000-0000-000080020000}"/>
    <cellStyle name="常规 5 2 4" xfId="671" xr:uid="{00000000-0005-0000-0000-000081020000}"/>
    <cellStyle name="常规 5 2 5" xfId="672" xr:uid="{00000000-0005-0000-0000-000082020000}"/>
    <cellStyle name="常规 5 2 6" xfId="673" xr:uid="{00000000-0005-0000-0000-000083020000}"/>
    <cellStyle name="常规 5 2 6 2" xfId="674" xr:uid="{00000000-0005-0000-0000-000084020000}"/>
    <cellStyle name="常规 5 2 7" xfId="675" xr:uid="{00000000-0005-0000-0000-000085020000}"/>
    <cellStyle name="常规 5 2 8" xfId="676" xr:uid="{00000000-0005-0000-0000-000086020000}"/>
    <cellStyle name="常规 5 3" xfId="677" xr:uid="{00000000-0005-0000-0000-000087020000}"/>
    <cellStyle name="常规 5 3 2" xfId="678" xr:uid="{00000000-0005-0000-0000-000088020000}"/>
    <cellStyle name="常规 5 3 2 2" xfId="679" xr:uid="{00000000-0005-0000-0000-000089020000}"/>
    <cellStyle name="常规 5 3 2 2 2" xfId="680" xr:uid="{00000000-0005-0000-0000-00008A020000}"/>
    <cellStyle name="常规 5 3 2 3" xfId="681" xr:uid="{00000000-0005-0000-0000-00008B020000}"/>
    <cellStyle name="常规 5 3 2 4" xfId="14" xr:uid="{00000000-0005-0000-0000-00008C020000}"/>
    <cellStyle name="常规 5 3 2 4 2" xfId="682" xr:uid="{00000000-0005-0000-0000-00008D020000}"/>
    <cellStyle name="常规 5 3 2 5" xfId="153" xr:uid="{00000000-0005-0000-0000-00008E020000}"/>
    <cellStyle name="常规 5 3 3" xfId="683" xr:uid="{00000000-0005-0000-0000-00008F020000}"/>
    <cellStyle name="常规 5 3 4" xfId="684" xr:uid="{00000000-0005-0000-0000-000090020000}"/>
    <cellStyle name="常规 5 3 5" xfId="685" xr:uid="{00000000-0005-0000-0000-000091020000}"/>
    <cellStyle name="常规 5 3 6" xfId="686" xr:uid="{00000000-0005-0000-0000-000092020000}"/>
    <cellStyle name="常规 5 4" xfId="635" xr:uid="{00000000-0005-0000-0000-000093020000}"/>
    <cellStyle name="常规 5 4 2" xfId="637" xr:uid="{00000000-0005-0000-0000-000094020000}"/>
    <cellStyle name="常规 5 4 3" xfId="640" xr:uid="{00000000-0005-0000-0000-000095020000}"/>
    <cellStyle name="常规 5 4 4" xfId="642" xr:uid="{00000000-0005-0000-0000-000096020000}"/>
    <cellStyle name="常规 5 4 5" xfId="645" xr:uid="{00000000-0005-0000-0000-000097020000}"/>
    <cellStyle name="常规 5 4 6" xfId="687" xr:uid="{00000000-0005-0000-0000-000098020000}"/>
    <cellStyle name="常规 5 5" xfId="647" xr:uid="{00000000-0005-0000-0000-000099020000}"/>
    <cellStyle name="常规 5 5 2" xfId="688" xr:uid="{00000000-0005-0000-0000-00009A020000}"/>
    <cellStyle name="常规 5 5 2 2" xfId="689" xr:uid="{00000000-0005-0000-0000-00009B020000}"/>
    <cellStyle name="常规 5 5 3" xfId="690" xr:uid="{00000000-0005-0000-0000-00009C020000}"/>
    <cellStyle name="常规 5 5 4" xfId="691" xr:uid="{00000000-0005-0000-0000-00009D020000}"/>
    <cellStyle name="常规 5 5 4 2" xfId="692" xr:uid="{00000000-0005-0000-0000-00009E020000}"/>
    <cellStyle name="常规 5 5 5" xfId="693" xr:uid="{00000000-0005-0000-0000-00009F020000}"/>
    <cellStyle name="常规 5 6" xfId="649" xr:uid="{00000000-0005-0000-0000-0000A0020000}"/>
    <cellStyle name="常规 5 6 2" xfId="694" xr:uid="{00000000-0005-0000-0000-0000A1020000}"/>
    <cellStyle name="常规 5 6 3" xfId="695" xr:uid="{00000000-0005-0000-0000-0000A2020000}"/>
    <cellStyle name="常规 5 7" xfId="651" xr:uid="{00000000-0005-0000-0000-0000A3020000}"/>
    <cellStyle name="常规 5 8" xfId="654" xr:uid="{00000000-0005-0000-0000-0000A4020000}"/>
    <cellStyle name="常规 5 9" xfId="656" xr:uid="{00000000-0005-0000-0000-0000A5020000}"/>
    <cellStyle name="常规 6" xfId="696" xr:uid="{00000000-0005-0000-0000-0000A6020000}"/>
    <cellStyle name="常规 6 2" xfId="697" xr:uid="{00000000-0005-0000-0000-0000A7020000}"/>
    <cellStyle name="常规 6 2 2" xfId="698" xr:uid="{00000000-0005-0000-0000-0000A8020000}"/>
    <cellStyle name="常规 6 2 2 2" xfId="699" xr:uid="{00000000-0005-0000-0000-0000A9020000}"/>
    <cellStyle name="常规 6 2 2 3" xfId="700" xr:uid="{00000000-0005-0000-0000-0000AA020000}"/>
    <cellStyle name="常规 6 2 2 4" xfId="701" xr:uid="{00000000-0005-0000-0000-0000AB020000}"/>
    <cellStyle name="常规 6 2 2 5" xfId="702" xr:uid="{00000000-0005-0000-0000-0000AC020000}"/>
    <cellStyle name="常规 6 2 2 6" xfId="703" xr:uid="{00000000-0005-0000-0000-0000AD020000}"/>
    <cellStyle name="常规 6 2 3" xfId="704" xr:uid="{00000000-0005-0000-0000-0000AE020000}"/>
    <cellStyle name="常规 6 2 3 2" xfId="705" xr:uid="{00000000-0005-0000-0000-0000AF020000}"/>
    <cellStyle name="常规 6 2 3 3" xfId="706" xr:uid="{00000000-0005-0000-0000-0000B0020000}"/>
    <cellStyle name="常规 6 2 4" xfId="707" xr:uid="{00000000-0005-0000-0000-0000B1020000}"/>
    <cellStyle name="常规 6 2 5" xfId="708" xr:uid="{00000000-0005-0000-0000-0000B2020000}"/>
    <cellStyle name="常规 6 2 6" xfId="709" xr:uid="{00000000-0005-0000-0000-0000B3020000}"/>
    <cellStyle name="常规 6 2 7" xfId="710" xr:uid="{00000000-0005-0000-0000-0000B4020000}"/>
    <cellStyle name="常规 6 3" xfId="711" xr:uid="{00000000-0005-0000-0000-0000B5020000}"/>
    <cellStyle name="常规 6 3 2" xfId="712" xr:uid="{00000000-0005-0000-0000-0000B6020000}"/>
    <cellStyle name="常规 6 3 2 2" xfId="713" xr:uid="{00000000-0005-0000-0000-0000B7020000}"/>
    <cellStyle name="常规 6 3 2 3" xfId="714" xr:uid="{00000000-0005-0000-0000-0000B8020000}"/>
    <cellStyle name="常规 6 3 2 4" xfId="715" xr:uid="{00000000-0005-0000-0000-0000B9020000}"/>
    <cellStyle name="常规 6 3 2 5" xfId="716" xr:uid="{00000000-0005-0000-0000-0000BA020000}"/>
    <cellStyle name="常规 6 3 2 6" xfId="717" xr:uid="{00000000-0005-0000-0000-0000BB020000}"/>
    <cellStyle name="常规 6 3 3" xfId="718" xr:uid="{00000000-0005-0000-0000-0000BC020000}"/>
    <cellStyle name="常规 6 3 3 2" xfId="719" xr:uid="{00000000-0005-0000-0000-0000BD020000}"/>
    <cellStyle name="常规 6 3 3 3" xfId="720" xr:uid="{00000000-0005-0000-0000-0000BE020000}"/>
    <cellStyle name="常规 6 3 4" xfId="721" xr:uid="{00000000-0005-0000-0000-0000BF020000}"/>
    <cellStyle name="常规 6 3 5" xfId="722" xr:uid="{00000000-0005-0000-0000-0000C0020000}"/>
    <cellStyle name="常规 6 3 6" xfId="723" xr:uid="{00000000-0005-0000-0000-0000C1020000}"/>
    <cellStyle name="常规 6 3 7" xfId="724" xr:uid="{00000000-0005-0000-0000-0000C2020000}"/>
    <cellStyle name="常规 6 4" xfId="596" xr:uid="{00000000-0005-0000-0000-0000C3020000}"/>
    <cellStyle name="常规 6 4 2" xfId="725" xr:uid="{00000000-0005-0000-0000-0000C4020000}"/>
    <cellStyle name="常规 6 5" xfId="18" xr:uid="{00000000-0005-0000-0000-0000C5020000}"/>
    <cellStyle name="常规 6 5 2" xfId="726" xr:uid="{00000000-0005-0000-0000-0000C6020000}"/>
    <cellStyle name="常规 6 5 2 2" xfId="727" xr:uid="{00000000-0005-0000-0000-0000C7020000}"/>
    <cellStyle name="常规 6 5 2 3" xfId="728" xr:uid="{00000000-0005-0000-0000-0000C8020000}"/>
    <cellStyle name="常规 6 5 2 4" xfId="729" xr:uid="{00000000-0005-0000-0000-0000C9020000}"/>
    <cellStyle name="常规 6 5 2 5" xfId="730" xr:uid="{00000000-0005-0000-0000-0000CA020000}"/>
    <cellStyle name="常规 6 5 3" xfId="731" xr:uid="{00000000-0005-0000-0000-0000CB020000}"/>
    <cellStyle name="常规 6 5 4" xfId="732" xr:uid="{00000000-0005-0000-0000-0000CC020000}"/>
    <cellStyle name="常规 6 5 5" xfId="733" xr:uid="{00000000-0005-0000-0000-0000CD020000}"/>
    <cellStyle name="常规 6 5 6" xfId="734" xr:uid="{00000000-0005-0000-0000-0000CE020000}"/>
    <cellStyle name="常规 6 6" xfId="599" xr:uid="{00000000-0005-0000-0000-0000CF020000}"/>
    <cellStyle name="常规 6 6 2" xfId="735" xr:uid="{00000000-0005-0000-0000-0000D0020000}"/>
    <cellStyle name="常规 6 6 3" xfId="736" xr:uid="{00000000-0005-0000-0000-0000D1020000}"/>
    <cellStyle name="常规 6 6 4" xfId="737" xr:uid="{00000000-0005-0000-0000-0000D2020000}"/>
    <cellStyle name="常规 6 6 5" xfId="738" xr:uid="{00000000-0005-0000-0000-0000D3020000}"/>
    <cellStyle name="常规 6 6 6" xfId="739" xr:uid="{00000000-0005-0000-0000-0000D4020000}"/>
    <cellStyle name="常规 6 6 7" xfId="740" xr:uid="{00000000-0005-0000-0000-0000D5020000}"/>
    <cellStyle name="常规 6 7" xfId="602" xr:uid="{00000000-0005-0000-0000-0000D6020000}"/>
    <cellStyle name="常规 6 7 2" xfId="741" xr:uid="{00000000-0005-0000-0000-0000D7020000}"/>
    <cellStyle name="常规 7" xfId="742" xr:uid="{00000000-0005-0000-0000-0000D8020000}"/>
    <cellStyle name="常规 7 10" xfId="743" xr:uid="{00000000-0005-0000-0000-0000D9020000}"/>
    <cellStyle name="常规 7 2" xfId="744" xr:uid="{00000000-0005-0000-0000-0000DA020000}"/>
    <cellStyle name="常规 7 2 2" xfId="745" xr:uid="{00000000-0005-0000-0000-0000DB020000}"/>
    <cellStyle name="常规 7 2 2 2" xfId="746" xr:uid="{00000000-0005-0000-0000-0000DC020000}"/>
    <cellStyle name="常规 7 2 2 3" xfId="747" xr:uid="{00000000-0005-0000-0000-0000DD020000}"/>
    <cellStyle name="常规 7 2 2 4" xfId="748" xr:uid="{00000000-0005-0000-0000-0000DE020000}"/>
    <cellStyle name="常规 7 2 2 5" xfId="749" xr:uid="{00000000-0005-0000-0000-0000DF020000}"/>
    <cellStyle name="常规 7 2 2 6" xfId="750" xr:uid="{00000000-0005-0000-0000-0000E0020000}"/>
    <cellStyle name="常规 7 2 3" xfId="751" xr:uid="{00000000-0005-0000-0000-0000E1020000}"/>
    <cellStyle name="常规 7 2 3 2" xfId="752" xr:uid="{00000000-0005-0000-0000-0000E2020000}"/>
    <cellStyle name="常规 7 2 3 3" xfId="753" xr:uid="{00000000-0005-0000-0000-0000E3020000}"/>
    <cellStyle name="常规 7 2 4" xfId="754" xr:uid="{00000000-0005-0000-0000-0000E4020000}"/>
    <cellStyle name="常规 7 2 5" xfId="755" xr:uid="{00000000-0005-0000-0000-0000E5020000}"/>
    <cellStyle name="常规 7 2 6" xfId="756" xr:uid="{00000000-0005-0000-0000-0000E6020000}"/>
    <cellStyle name="常规 7 2 7" xfId="757" xr:uid="{00000000-0005-0000-0000-0000E7020000}"/>
    <cellStyle name="常规 7 3" xfId="758" xr:uid="{00000000-0005-0000-0000-0000E8020000}"/>
    <cellStyle name="常规 7 3 2" xfId="759" xr:uid="{00000000-0005-0000-0000-0000E9020000}"/>
    <cellStyle name="常规 7 3 2 2" xfId="760" xr:uid="{00000000-0005-0000-0000-0000EA020000}"/>
    <cellStyle name="常规 7 3 2 3" xfId="761" xr:uid="{00000000-0005-0000-0000-0000EB020000}"/>
    <cellStyle name="常规 7 3 2 4" xfId="762" xr:uid="{00000000-0005-0000-0000-0000EC020000}"/>
    <cellStyle name="常规 7 3 2 5" xfId="763" xr:uid="{00000000-0005-0000-0000-0000ED020000}"/>
    <cellStyle name="常规 7 3 2 6" xfId="764" xr:uid="{00000000-0005-0000-0000-0000EE020000}"/>
    <cellStyle name="常规 7 3 3" xfId="765" xr:uid="{00000000-0005-0000-0000-0000EF020000}"/>
    <cellStyle name="常规 7 3 3 2" xfId="766" xr:uid="{00000000-0005-0000-0000-0000F0020000}"/>
    <cellStyle name="常规 7 3 3 3" xfId="767" xr:uid="{00000000-0005-0000-0000-0000F1020000}"/>
    <cellStyle name="常规 7 3 4" xfId="768" xr:uid="{00000000-0005-0000-0000-0000F2020000}"/>
    <cellStyle name="常规 7 3 5" xfId="769" xr:uid="{00000000-0005-0000-0000-0000F3020000}"/>
    <cellStyle name="常规 7 3 6" xfId="770" xr:uid="{00000000-0005-0000-0000-0000F4020000}"/>
    <cellStyle name="常规 7 3 7" xfId="771" xr:uid="{00000000-0005-0000-0000-0000F5020000}"/>
    <cellStyle name="常规 7 4" xfId="607" xr:uid="{00000000-0005-0000-0000-0000F6020000}"/>
    <cellStyle name="常规 7 4 2" xfId="610" xr:uid="{00000000-0005-0000-0000-0000F7020000}"/>
    <cellStyle name="常规 7 4 2 2" xfId="772" xr:uid="{00000000-0005-0000-0000-0000F8020000}"/>
    <cellStyle name="常规 7 4 2 3" xfId="773" xr:uid="{00000000-0005-0000-0000-0000F9020000}"/>
    <cellStyle name="常规 7 4 2 4" xfId="774" xr:uid="{00000000-0005-0000-0000-0000FA020000}"/>
    <cellStyle name="常规 7 4 2 5" xfId="775" xr:uid="{00000000-0005-0000-0000-0000FB020000}"/>
    <cellStyle name="常规 7 4 2 6" xfId="776" xr:uid="{00000000-0005-0000-0000-0000FC020000}"/>
    <cellStyle name="常规 7 4 3" xfId="613" xr:uid="{00000000-0005-0000-0000-0000FD020000}"/>
    <cellStyle name="常规 7 4 3 2" xfId="777" xr:uid="{00000000-0005-0000-0000-0000FE020000}"/>
    <cellStyle name="常规 7 4 3 3" xfId="778" xr:uid="{00000000-0005-0000-0000-0000FF020000}"/>
    <cellStyle name="常规 7 4 4" xfId="615" xr:uid="{00000000-0005-0000-0000-000000030000}"/>
    <cellStyle name="常规 7 4 5" xfId="779" xr:uid="{00000000-0005-0000-0000-000001030000}"/>
    <cellStyle name="常规 7 4 6" xfId="780" xr:uid="{00000000-0005-0000-0000-000002030000}"/>
    <cellStyle name="常规 7 4 7" xfId="781" xr:uid="{00000000-0005-0000-0000-000003030000}"/>
    <cellStyle name="常规 7 5" xfId="617" xr:uid="{00000000-0005-0000-0000-000004030000}"/>
    <cellStyle name="常规 7 5 2" xfId="782" xr:uid="{00000000-0005-0000-0000-000005030000}"/>
    <cellStyle name="常规 7 5 3" xfId="783" xr:uid="{00000000-0005-0000-0000-000006030000}"/>
    <cellStyle name="常规 7 5 4" xfId="784" xr:uid="{00000000-0005-0000-0000-000007030000}"/>
    <cellStyle name="常规 7 5 5" xfId="785" xr:uid="{00000000-0005-0000-0000-000008030000}"/>
    <cellStyle name="常规 7 5 6" xfId="786" xr:uid="{00000000-0005-0000-0000-000009030000}"/>
    <cellStyle name="常规 7 5 7" xfId="787" xr:uid="{00000000-0005-0000-0000-00000A030000}"/>
    <cellStyle name="常规 7 6" xfId="620" xr:uid="{00000000-0005-0000-0000-00000B030000}"/>
    <cellStyle name="常规 7 6 2" xfId="659" xr:uid="{00000000-0005-0000-0000-00000C030000}"/>
    <cellStyle name="常规 7 6 3" xfId="788" xr:uid="{00000000-0005-0000-0000-00000D030000}"/>
    <cellStyle name="常规 7 6 4" xfId="789" xr:uid="{00000000-0005-0000-0000-00000E030000}"/>
    <cellStyle name="常规 7 6 5" xfId="790" xr:uid="{00000000-0005-0000-0000-00000F030000}"/>
    <cellStyle name="常规 7 6 6" xfId="791" xr:uid="{00000000-0005-0000-0000-000010030000}"/>
    <cellStyle name="常规 7 7" xfId="623" xr:uid="{00000000-0005-0000-0000-000011030000}"/>
    <cellStyle name="常规 7 8" xfId="626" xr:uid="{00000000-0005-0000-0000-000012030000}"/>
    <cellStyle name="常规 7 9" xfId="792" xr:uid="{00000000-0005-0000-0000-000013030000}"/>
    <cellStyle name="常规 8" xfId="793" xr:uid="{00000000-0005-0000-0000-000014030000}"/>
    <cellStyle name="常规 8 2" xfId="794" xr:uid="{00000000-0005-0000-0000-000015030000}"/>
    <cellStyle name="常规 8 2 2" xfId="795" xr:uid="{00000000-0005-0000-0000-000016030000}"/>
    <cellStyle name="常规 8 2 2 2" xfId="796" xr:uid="{00000000-0005-0000-0000-000017030000}"/>
    <cellStyle name="常规 8 2 2 3" xfId="797" xr:uid="{00000000-0005-0000-0000-000018030000}"/>
    <cellStyle name="常规 8 2 2 4" xfId="798" xr:uid="{00000000-0005-0000-0000-000019030000}"/>
    <cellStyle name="常规 8 2 2 5" xfId="799" xr:uid="{00000000-0005-0000-0000-00001A030000}"/>
    <cellStyle name="常规 8 2 2 6" xfId="800" xr:uid="{00000000-0005-0000-0000-00001B030000}"/>
    <cellStyle name="常规 8 2 3" xfId="801" xr:uid="{00000000-0005-0000-0000-00001C030000}"/>
    <cellStyle name="常规 8 2 3 2" xfId="802" xr:uid="{00000000-0005-0000-0000-00001D030000}"/>
    <cellStyle name="常规 8 2 3 3" xfId="23" xr:uid="{00000000-0005-0000-0000-00001E030000}"/>
    <cellStyle name="常规 8 2 4" xfId="803" xr:uid="{00000000-0005-0000-0000-00001F030000}"/>
    <cellStyle name="常规 8 2 5" xfId="804" xr:uid="{00000000-0005-0000-0000-000020030000}"/>
    <cellStyle name="常规 8 2 6" xfId="805" xr:uid="{00000000-0005-0000-0000-000021030000}"/>
    <cellStyle name="常规 8 2 7" xfId="806" xr:uid="{00000000-0005-0000-0000-000022030000}"/>
    <cellStyle name="常规 8 3" xfId="807" xr:uid="{00000000-0005-0000-0000-000023030000}"/>
    <cellStyle name="常规 8 3 2" xfId="808" xr:uid="{00000000-0005-0000-0000-000024030000}"/>
    <cellStyle name="常规 8 3 3" xfId="809" xr:uid="{00000000-0005-0000-0000-000025030000}"/>
    <cellStyle name="常规 8 3 4" xfId="810" xr:uid="{00000000-0005-0000-0000-000026030000}"/>
    <cellStyle name="常规 8 3 5" xfId="811" xr:uid="{00000000-0005-0000-0000-000027030000}"/>
    <cellStyle name="常规 8 3 6" xfId="812" xr:uid="{00000000-0005-0000-0000-000028030000}"/>
    <cellStyle name="常规 8 4" xfId="661" xr:uid="{00000000-0005-0000-0000-000029030000}"/>
    <cellStyle name="常规 8 4 2" xfId="813" xr:uid="{00000000-0005-0000-0000-00002A030000}"/>
    <cellStyle name="常规 8 4 3" xfId="814" xr:uid="{00000000-0005-0000-0000-00002B030000}"/>
    <cellStyle name="常规 8 5" xfId="815" xr:uid="{00000000-0005-0000-0000-00002C030000}"/>
    <cellStyle name="常规 8 6" xfId="816" xr:uid="{00000000-0005-0000-0000-00002D030000}"/>
    <cellStyle name="常规 8 7" xfId="817" xr:uid="{00000000-0005-0000-0000-00002E030000}"/>
    <cellStyle name="常规 8 8" xfId="818" xr:uid="{00000000-0005-0000-0000-00002F030000}"/>
    <cellStyle name="常规 9" xfId="819" xr:uid="{00000000-0005-0000-0000-000030030000}"/>
    <cellStyle name="常规 9 2" xfId="820" xr:uid="{00000000-0005-0000-0000-000031030000}"/>
    <cellStyle name="常规 9 2 2" xfId="821" xr:uid="{00000000-0005-0000-0000-000032030000}"/>
    <cellStyle name="常规 9 2 2 2" xfId="822" xr:uid="{00000000-0005-0000-0000-000033030000}"/>
    <cellStyle name="常规 9 2 2 3" xfId="823" xr:uid="{00000000-0005-0000-0000-000034030000}"/>
    <cellStyle name="常规 9 2 2 4" xfId="824" xr:uid="{00000000-0005-0000-0000-000035030000}"/>
    <cellStyle name="常规 9 2 2 5" xfId="825" xr:uid="{00000000-0005-0000-0000-000036030000}"/>
    <cellStyle name="常规 9 2 2 6" xfId="826" xr:uid="{00000000-0005-0000-0000-000037030000}"/>
    <cellStyle name="常规 9 2 3" xfId="827" xr:uid="{00000000-0005-0000-0000-000038030000}"/>
    <cellStyle name="常规 9 2 3 2" xfId="828" xr:uid="{00000000-0005-0000-0000-000039030000}"/>
    <cellStyle name="常规 9 2 3 3" xfId="829" xr:uid="{00000000-0005-0000-0000-00003A030000}"/>
    <cellStyle name="常规 9 2 4" xfId="830" xr:uid="{00000000-0005-0000-0000-00003B030000}"/>
    <cellStyle name="常规 9 2 5" xfId="831" xr:uid="{00000000-0005-0000-0000-00003C030000}"/>
    <cellStyle name="常规 9 2 6" xfId="583" xr:uid="{00000000-0005-0000-0000-00003D030000}"/>
    <cellStyle name="常规 9 2 7" xfId="585" xr:uid="{00000000-0005-0000-0000-00003E030000}"/>
    <cellStyle name="常规 9 3" xfId="832" xr:uid="{00000000-0005-0000-0000-00003F030000}"/>
    <cellStyle name="常规 9 3 2" xfId="833" xr:uid="{00000000-0005-0000-0000-000040030000}"/>
    <cellStyle name="常规 9 3 3" xfId="834" xr:uid="{00000000-0005-0000-0000-000041030000}"/>
    <cellStyle name="常规 9 3 4" xfId="835" xr:uid="{00000000-0005-0000-0000-000042030000}"/>
    <cellStyle name="常规 9 3 5" xfId="836" xr:uid="{00000000-0005-0000-0000-000043030000}"/>
    <cellStyle name="常规 9 3 6" xfId="588" xr:uid="{00000000-0005-0000-0000-000044030000}"/>
    <cellStyle name="常规 9 4" xfId="837" xr:uid="{00000000-0005-0000-0000-000045030000}"/>
    <cellStyle name="常规 9 4 2" xfId="838" xr:uid="{00000000-0005-0000-0000-000046030000}"/>
    <cellStyle name="常规 9 4 3" xfId="839" xr:uid="{00000000-0005-0000-0000-000047030000}"/>
    <cellStyle name="常规 9 5" xfId="840" xr:uid="{00000000-0005-0000-0000-000048030000}"/>
    <cellStyle name="常规 9 6" xfId="841" xr:uid="{00000000-0005-0000-0000-000049030000}"/>
    <cellStyle name="常规 9 7" xfId="842" xr:uid="{00000000-0005-0000-0000-00004A030000}"/>
    <cellStyle name="常规 9 8" xfId="843" xr:uid="{00000000-0005-0000-0000-00004B03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30000;&#37169;&#32447;\&#21512;&#32422;&#37096;\&#30000;&#37169;&#32447;&#21171;&#21153;&#21457;&#21253;&#21333;&#20215;\&#25307;&#26631;&#31454;&#20215;&#36164;&#26009;\&#36335;&#22522;&#22303;&#30707;&#26041;&#21171;&#21153;&#25307;&#26631;\&#25307;&#26631;&#25991;&#20214;\&#30000;&#37169;&#32447;&#36335;&#22522;&#21171;&#21153;&#21457;&#21253;&#28165;&#213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桥梁"/>
      <sheetName val="一工区"/>
      <sheetName val="二工区 "/>
      <sheetName val="三工区"/>
      <sheetName val="四工区"/>
      <sheetName val="工区划分及工程数量表"/>
      <sheetName val="路基单价 (3)"/>
      <sheetName val="路基单价 (2)"/>
      <sheetName val="防排水单价 "/>
      <sheetName val="涵洞单价"/>
      <sheetName val="涵洞成本"/>
      <sheetName val="路基成本"/>
      <sheetName val="砼材料"/>
      <sheetName val="主线土方调配表"/>
      <sheetName val="连接线土方调配"/>
      <sheetName val="主线土方量表"/>
      <sheetName val="主线清表"/>
      <sheetName val="连接线清表"/>
      <sheetName val="连接线土石方"/>
      <sheetName val="主线低挖"/>
      <sheetName val="连接线低挖"/>
      <sheetName val="特殊路基"/>
      <sheetName val="路基单价 (含防排水)"/>
      <sheetName val="路基工区工程数量表 (含防排水)"/>
      <sheetName val="圆管"/>
      <sheetName val="钢筋混凝土盖板涵数量表 "/>
    </sheetNames>
    <sheetDataSet>
      <sheetData sheetId="0"/>
      <sheetData sheetId="1"/>
      <sheetData sheetId="2"/>
      <sheetData sheetId="3"/>
      <sheetData sheetId="4"/>
      <sheetData sheetId="5">
        <row r="5">
          <cell r="E5">
            <v>192388.528491173</v>
          </cell>
        </row>
        <row r="6">
          <cell r="E6">
            <v>92249.2517455864</v>
          </cell>
        </row>
        <row r="7">
          <cell r="E7">
            <v>3583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workbookViewId="0">
      <pane ySplit="2" topLeftCell="A22" activePane="bottomLeft" state="frozen"/>
      <selection pane="bottomLeft" activeCell="K27" sqref="K27"/>
    </sheetView>
  </sheetViews>
  <sheetFormatPr defaultColWidth="9" defaultRowHeight="12" x14ac:dyDescent="0.15"/>
  <cols>
    <col min="1" max="1" width="6.375" style="99" customWidth="1"/>
    <col min="2" max="2" width="16.5" style="100" customWidth="1"/>
    <col min="3" max="3" width="3.625" style="100" customWidth="1"/>
    <col min="4" max="4" width="11" style="101" customWidth="1"/>
    <col min="5" max="5" width="9.25" style="100" customWidth="1"/>
    <col min="6" max="6" width="10.75" style="100" customWidth="1"/>
    <col min="7" max="7" width="31.875" style="100" customWidth="1"/>
    <col min="8" max="8" width="54.125" style="100" customWidth="1"/>
    <col min="9" max="9" width="9" style="100"/>
    <col min="10" max="10" width="12.625" style="100"/>
    <col min="11" max="11" width="11.125" style="100"/>
    <col min="12" max="16384" width="9" style="100"/>
  </cols>
  <sheetData>
    <row r="1" spans="1:8" ht="60.75" customHeight="1" x14ac:dyDescent="0.15">
      <c r="A1" s="175" t="s">
        <v>0</v>
      </c>
      <c r="B1" s="176"/>
      <c r="C1" s="176"/>
      <c r="D1" s="176"/>
      <c r="E1" s="176"/>
      <c r="F1" s="176"/>
      <c r="G1" s="176"/>
      <c r="H1" s="176"/>
    </row>
    <row r="2" spans="1:8" ht="33" customHeight="1" x14ac:dyDescent="0.15">
      <c r="A2" s="164" t="s">
        <v>1</v>
      </c>
      <c r="B2" s="165" t="s">
        <v>2</v>
      </c>
      <c r="C2" s="165" t="s">
        <v>3</v>
      </c>
      <c r="D2" s="165" t="s">
        <v>4</v>
      </c>
      <c r="E2" s="102" t="s">
        <v>5</v>
      </c>
      <c r="F2" s="102" t="s">
        <v>6</v>
      </c>
      <c r="G2" s="165" t="s">
        <v>7</v>
      </c>
      <c r="H2" s="102" t="s">
        <v>8</v>
      </c>
    </row>
    <row r="3" spans="1:8" ht="24" customHeight="1" x14ac:dyDescent="0.15">
      <c r="A3" s="177" t="s">
        <v>11</v>
      </c>
      <c r="B3" s="178"/>
      <c r="C3" s="178"/>
      <c r="D3" s="103"/>
      <c r="E3" s="104"/>
      <c r="F3" s="104"/>
      <c r="G3" s="105"/>
      <c r="H3" s="105"/>
    </row>
    <row r="4" spans="1:8" ht="195.95" customHeight="1" x14ac:dyDescent="0.15">
      <c r="A4" s="106" t="s">
        <v>12</v>
      </c>
      <c r="B4" s="107" t="s">
        <v>13</v>
      </c>
      <c r="C4" s="107" t="s">
        <v>14</v>
      </c>
      <c r="D4" s="108">
        <v>1</v>
      </c>
      <c r="E4" s="109">
        <f>ROUND(SUM(F6:F24)*1.5%,0)</f>
        <v>5324</v>
      </c>
      <c r="F4" s="110">
        <f>ROUND(D4*E4,0)</f>
        <v>5324</v>
      </c>
      <c r="G4" s="161" t="s">
        <v>140</v>
      </c>
      <c r="H4" s="111" t="s">
        <v>16</v>
      </c>
    </row>
    <row r="5" spans="1:8" s="96" customFormat="1" ht="29.1" customHeight="1" x14ac:dyDescent="0.15">
      <c r="A5" s="112" t="s">
        <v>20</v>
      </c>
      <c r="B5" s="179" t="s">
        <v>21</v>
      </c>
      <c r="C5" s="179"/>
      <c r="D5" s="180"/>
      <c r="E5" s="113"/>
      <c r="F5" s="113"/>
      <c r="G5" s="114"/>
      <c r="H5" s="114"/>
    </row>
    <row r="6" spans="1:8" s="96" customFormat="1" ht="87" customHeight="1" x14ac:dyDescent="0.15">
      <c r="A6" s="115" t="s">
        <v>22</v>
      </c>
      <c r="B6" s="116" t="s">
        <v>23</v>
      </c>
      <c r="C6" s="116" t="s">
        <v>24</v>
      </c>
      <c r="D6" s="117">
        <v>9655</v>
      </c>
      <c r="E6" s="118">
        <v>5.2</v>
      </c>
      <c r="F6" s="110">
        <f t="shared" ref="F6:F15" si="0">ROUND(D6*E6,0)</f>
        <v>50206</v>
      </c>
      <c r="G6" s="119" t="s">
        <v>25</v>
      </c>
      <c r="H6" s="119" t="s">
        <v>26</v>
      </c>
    </row>
    <row r="7" spans="1:8" s="96" customFormat="1" ht="87" customHeight="1" x14ac:dyDescent="0.15">
      <c r="A7" s="120" t="s">
        <v>28</v>
      </c>
      <c r="B7" s="116" t="s">
        <v>29</v>
      </c>
      <c r="C7" s="116" t="s">
        <v>24</v>
      </c>
      <c r="D7" s="117">
        <v>3024</v>
      </c>
      <c r="E7" s="118">
        <v>4.21</v>
      </c>
      <c r="F7" s="110">
        <f t="shared" si="0"/>
        <v>12731</v>
      </c>
      <c r="G7" s="119" t="s">
        <v>30</v>
      </c>
      <c r="H7" s="121" t="s">
        <v>31</v>
      </c>
    </row>
    <row r="8" spans="1:8" s="96" customFormat="1" ht="87" customHeight="1" x14ac:dyDescent="0.15">
      <c r="A8" s="122" t="s">
        <v>33</v>
      </c>
      <c r="B8" s="116" t="s">
        <v>34</v>
      </c>
      <c r="C8" s="116" t="s">
        <v>24</v>
      </c>
      <c r="D8" s="117">
        <v>5317</v>
      </c>
      <c r="E8" s="118">
        <v>11.55</v>
      </c>
      <c r="F8" s="110">
        <f t="shared" si="0"/>
        <v>61411</v>
      </c>
      <c r="G8" s="119" t="s">
        <v>35</v>
      </c>
      <c r="H8" s="121" t="s">
        <v>36</v>
      </c>
    </row>
    <row r="9" spans="1:8" s="96" customFormat="1" ht="87" customHeight="1" x14ac:dyDescent="0.15">
      <c r="A9" s="122" t="s">
        <v>38</v>
      </c>
      <c r="B9" s="163" t="s">
        <v>142</v>
      </c>
      <c r="C9" s="123" t="s">
        <v>40</v>
      </c>
      <c r="D9" s="123">
        <v>6631</v>
      </c>
      <c r="E9" s="118">
        <v>3.64</v>
      </c>
      <c r="F9" s="110">
        <f t="shared" si="0"/>
        <v>24137</v>
      </c>
      <c r="G9" s="119" t="s">
        <v>41</v>
      </c>
      <c r="H9" s="162" t="s">
        <v>143</v>
      </c>
    </row>
    <row r="10" spans="1:8" ht="95.1" customHeight="1" x14ac:dyDescent="0.15">
      <c r="A10" s="124" t="s">
        <v>44</v>
      </c>
      <c r="B10" s="125" t="s">
        <v>45</v>
      </c>
      <c r="C10" s="126" t="s">
        <v>46</v>
      </c>
      <c r="D10" s="127">
        <v>138</v>
      </c>
      <c r="E10" s="128">
        <v>94.61</v>
      </c>
      <c r="F10" s="110">
        <f t="shared" si="0"/>
        <v>13056</v>
      </c>
      <c r="G10" s="129" t="s">
        <v>47</v>
      </c>
      <c r="H10" s="169" t="s">
        <v>141</v>
      </c>
    </row>
    <row r="11" spans="1:8" ht="68.099999999999994" customHeight="1" x14ac:dyDescent="0.15">
      <c r="A11" s="124" t="s">
        <v>44</v>
      </c>
      <c r="B11" s="125" t="s">
        <v>49</v>
      </c>
      <c r="C11" s="126" t="s">
        <v>46</v>
      </c>
      <c r="D11" s="127">
        <v>528</v>
      </c>
      <c r="E11" s="128">
        <v>70.959999999999994</v>
      </c>
      <c r="F11" s="110">
        <f t="shared" si="0"/>
        <v>37467</v>
      </c>
      <c r="G11" s="129" t="s">
        <v>47</v>
      </c>
      <c r="H11" s="170"/>
    </row>
    <row r="12" spans="1:8" ht="66" customHeight="1" x14ac:dyDescent="0.15">
      <c r="A12" s="124" t="s">
        <v>44</v>
      </c>
      <c r="B12" s="125" t="s">
        <v>50</v>
      </c>
      <c r="C12" s="126" t="s">
        <v>46</v>
      </c>
      <c r="D12" s="127">
        <v>778</v>
      </c>
      <c r="E12" s="128">
        <v>59.13</v>
      </c>
      <c r="F12" s="110">
        <f t="shared" si="0"/>
        <v>46003</v>
      </c>
      <c r="G12" s="129" t="s">
        <v>47</v>
      </c>
      <c r="H12" s="170"/>
    </row>
    <row r="13" spans="1:8" ht="68.099999999999994" customHeight="1" x14ac:dyDescent="0.15">
      <c r="A13" s="124" t="s">
        <v>44</v>
      </c>
      <c r="B13" s="125" t="s">
        <v>51</v>
      </c>
      <c r="C13" s="126" t="s">
        <v>46</v>
      </c>
      <c r="D13" s="127">
        <v>45</v>
      </c>
      <c r="E13" s="128">
        <v>23.65</v>
      </c>
      <c r="F13" s="110">
        <f t="shared" si="0"/>
        <v>1064</v>
      </c>
      <c r="G13" s="129" t="s">
        <v>47</v>
      </c>
      <c r="H13" s="170"/>
    </row>
    <row r="14" spans="1:8" ht="89.1" customHeight="1" x14ac:dyDescent="0.15">
      <c r="A14" s="124" t="s">
        <v>44</v>
      </c>
      <c r="B14" s="125" t="s">
        <v>52</v>
      </c>
      <c r="C14" s="126" t="s">
        <v>46</v>
      </c>
      <c r="D14" s="127">
        <v>235</v>
      </c>
      <c r="E14" s="128">
        <v>11.83</v>
      </c>
      <c r="F14" s="110">
        <f t="shared" si="0"/>
        <v>2780</v>
      </c>
      <c r="G14" s="129" t="s">
        <v>47</v>
      </c>
      <c r="H14" s="171"/>
    </row>
    <row r="15" spans="1:8" s="97" customFormat="1" ht="68.099999999999994" customHeight="1" x14ac:dyDescent="0.15">
      <c r="A15" s="124" t="s">
        <v>53</v>
      </c>
      <c r="B15" s="131" t="s">
        <v>54</v>
      </c>
      <c r="C15" s="132" t="s">
        <v>40</v>
      </c>
      <c r="D15" s="133">
        <f>D14*0.08+D13*0.13+D12*0.25+D11*0.33+D10*0.52</f>
        <v>465.15</v>
      </c>
      <c r="E15" s="134">
        <v>125.02</v>
      </c>
      <c r="F15" s="110">
        <f t="shared" si="0"/>
        <v>58153</v>
      </c>
      <c r="G15" s="135" t="s">
        <v>55</v>
      </c>
      <c r="H15" s="136" t="s">
        <v>146</v>
      </c>
    </row>
    <row r="16" spans="1:8" ht="30" customHeight="1" x14ac:dyDescent="0.15">
      <c r="A16" s="137" t="s">
        <v>58</v>
      </c>
      <c r="B16" s="138" t="s">
        <v>59</v>
      </c>
      <c r="C16" s="139" t="s">
        <v>60</v>
      </c>
      <c r="D16" s="140">
        <v>45</v>
      </c>
      <c r="E16" s="128"/>
      <c r="F16" s="110"/>
      <c r="G16" s="129"/>
      <c r="H16" s="130"/>
    </row>
    <row r="17" spans="1:11" ht="68.25" customHeight="1" x14ac:dyDescent="0.15">
      <c r="A17" s="137" t="s">
        <v>61</v>
      </c>
      <c r="B17" s="138" t="s">
        <v>62</v>
      </c>
      <c r="C17" s="126" t="s">
        <v>40</v>
      </c>
      <c r="D17" s="142">
        <f>(3.14*1.1*1.1*0.1+3.14*(2.1/2)*(2.1/2)*0.22)*4+(3.14*0.975*0.975*0.1)*15+(3.14*0.85*0.85*0.1)*24+(3.14*1.05*1.05/2*0.1)*2</f>
        <v>14.83457675</v>
      </c>
      <c r="E17" s="141">
        <v>122.83</v>
      </c>
      <c r="F17" s="110">
        <f t="shared" ref="F17:F24" si="1">ROUND(D17*E17,0)</f>
        <v>1822</v>
      </c>
      <c r="G17" s="143" t="s">
        <v>55</v>
      </c>
      <c r="H17" s="144" t="s">
        <v>146</v>
      </c>
    </row>
    <row r="18" spans="1:11" s="98" customFormat="1" ht="69.95" customHeight="1" x14ac:dyDescent="0.15">
      <c r="A18" s="145" t="s">
        <v>65</v>
      </c>
      <c r="B18" s="146" t="s">
        <v>66</v>
      </c>
      <c r="C18" s="147" t="s">
        <v>40</v>
      </c>
      <c r="D18" s="148">
        <v>9.59</v>
      </c>
      <c r="E18" s="149">
        <v>340.99</v>
      </c>
      <c r="F18" s="110">
        <f t="shared" si="1"/>
        <v>3270</v>
      </c>
      <c r="G18" s="150" t="s">
        <v>67</v>
      </c>
      <c r="H18" s="151" t="s">
        <v>147</v>
      </c>
    </row>
    <row r="19" spans="1:11" ht="78.75" customHeight="1" x14ac:dyDescent="0.15">
      <c r="A19" s="137" t="s">
        <v>70</v>
      </c>
      <c r="B19" s="138" t="s">
        <v>71</v>
      </c>
      <c r="C19" s="139" t="s">
        <v>72</v>
      </c>
      <c r="D19" s="140">
        <v>45</v>
      </c>
      <c r="E19" s="141">
        <v>295.66000000000003</v>
      </c>
      <c r="F19" s="110">
        <f t="shared" si="1"/>
        <v>13305</v>
      </c>
      <c r="G19" s="152" t="s">
        <v>73</v>
      </c>
      <c r="H19" s="130" t="s">
        <v>74</v>
      </c>
    </row>
    <row r="20" spans="1:11" ht="101.1" customHeight="1" x14ac:dyDescent="0.15">
      <c r="A20" s="137" t="s">
        <v>76</v>
      </c>
      <c r="B20" s="138" t="s">
        <v>77</v>
      </c>
      <c r="C20" s="139" t="s">
        <v>78</v>
      </c>
      <c r="D20" s="140">
        <v>1289.29</v>
      </c>
      <c r="E20" s="141">
        <v>0.85</v>
      </c>
      <c r="F20" s="110">
        <f t="shared" si="1"/>
        <v>1096</v>
      </c>
      <c r="G20" s="153" t="s">
        <v>79</v>
      </c>
      <c r="H20" s="154" t="s">
        <v>80</v>
      </c>
    </row>
    <row r="21" spans="1:11" ht="84" customHeight="1" x14ac:dyDescent="0.15">
      <c r="A21" s="137" t="s">
        <v>82</v>
      </c>
      <c r="B21" s="138" t="s">
        <v>83</v>
      </c>
      <c r="C21" s="139" t="s">
        <v>72</v>
      </c>
      <c r="D21" s="140">
        <v>45</v>
      </c>
      <c r="E21" s="128">
        <v>402.1</v>
      </c>
      <c r="F21" s="110">
        <f t="shared" si="1"/>
        <v>18095</v>
      </c>
      <c r="G21" s="152" t="s">
        <v>84</v>
      </c>
      <c r="H21" s="130" t="s">
        <v>85</v>
      </c>
      <c r="J21" s="100">
        <f>340*1.1*1.09</f>
        <v>407.66000000000008</v>
      </c>
      <c r="K21" s="100">
        <f>(2000+400)/7</f>
        <v>342.85714285714283</v>
      </c>
    </row>
    <row r="22" spans="1:11" ht="69" customHeight="1" x14ac:dyDescent="0.15">
      <c r="A22" s="155" t="s">
        <v>86</v>
      </c>
      <c r="B22" s="156" t="s">
        <v>87</v>
      </c>
      <c r="C22" s="139" t="s">
        <v>40</v>
      </c>
      <c r="D22" s="140">
        <f>(1.41+2.37+11.31)*2</f>
        <v>30.18</v>
      </c>
      <c r="E22" s="128">
        <v>343.16</v>
      </c>
      <c r="F22" s="110">
        <f t="shared" si="1"/>
        <v>10357</v>
      </c>
      <c r="G22" s="129" t="s">
        <v>88</v>
      </c>
      <c r="H22" s="130" t="s">
        <v>89</v>
      </c>
      <c r="J22" s="100">
        <f>290.16*1.1*1.09</f>
        <v>347.90184000000005</v>
      </c>
    </row>
    <row r="23" spans="1:11" ht="76.5" customHeight="1" x14ac:dyDescent="0.15">
      <c r="A23" s="137" t="s">
        <v>144</v>
      </c>
      <c r="B23" s="156" t="s">
        <v>90</v>
      </c>
      <c r="C23" s="157" t="s">
        <v>40</v>
      </c>
      <c r="D23" s="140"/>
      <c r="E23" s="128">
        <v>583.16999999999996</v>
      </c>
      <c r="F23" s="110">
        <f t="shared" si="1"/>
        <v>0</v>
      </c>
      <c r="G23" s="129" t="s">
        <v>91</v>
      </c>
      <c r="H23" s="130" t="s">
        <v>92</v>
      </c>
    </row>
    <row r="24" spans="1:11" ht="54.95" customHeight="1" x14ac:dyDescent="0.15">
      <c r="A24" s="137" t="s">
        <v>145</v>
      </c>
      <c r="B24" s="156" t="s">
        <v>93</v>
      </c>
      <c r="C24" s="157" t="s">
        <v>94</v>
      </c>
      <c r="D24" s="140"/>
      <c r="E24" s="128">
        <v>14.19</v>
      </c>
      <c r="F24" s="110">
        <f t="shared" si="1"/>
        <v>0</v>
      </c>
      <c r="G24" s="129" t="s">
        <v>95</v>
      </c>
      <c r="H24" s="130" t="s">
        <v>96</v>
      </c>
    </row>
    <row r="25" spans="1:11" ht="27" customHeight="1" x14ac:dyDescent="0.15">
      <c r="A25" s="158"/>
      <c r="B25" s="159"/>
      <c r="C25" s="159"/>
      <c r="D25" s="140"/>
      <c r="E25" s="160"/>
      <c r="F25" s="160">
        <f>SUM(F4:F24)</f>
        <v>360277</v>
      </c>
      <c r="G25" s="141"/>
      <c r="H25" s="141"/>
    </row>
    <row r="26" spans="1:11" ht="27.75" customHeight="1" x14ac:dyDescent="0.15">
      <c r="A26" s="184" t="s">
        <v>97</v>
      </c>
      <c r="B26" s="185"/>
      <c r="C26" s="185"/>
      <c r="D26" s="185"/>
      <c r="E26" s="185"/>
      <c r="F26" s="185"/>
      <c r="G26" s="185"/>
      <c r="H26" s="186"/>
    </row>
    <row r="27" spans="1:11" ht="27.75" customHeight="1" x14ac:dyDescent="0.15">
      <c r="A27" s="187"/>
      <c r="B27" s="188"/>
      <c r="C27" s="188"/>
      <c r="D27" s="188"/>
      <c r="E27" s="188"/>
      <c r="F27" s="188"/>
      <c r="G27" s="188"/>
      <c r="H27" s="189"/>
    </row>
    <row r="28" spans="1:11" ht="19.5" customHeight="1" x14ac:dyDescent="0.15">
      <c r="A28" s="181" t="s">
        <v>98</v>
      </c>
      <c r="B28" s="182"/>
      <c r="C28" s="182"/>
      <c r="D28" s="182"/>
      <c r="E28" s="182"/>
      <c r="F28" s="182"/>
      <c r="G28" s="182"/>
      <c r="H28" s="183"/>
    </row>
    <row r="29" spans="1:11" ht="19.5" customHeight="1" x14ac:dyDescent="0.15">
      <c r="A29" s="166" t="s">
        <v>99</v>
      </c>
      <c r="B29" s="167"/>
      <c r="C29" s="167"/>
      <c r="D29" s="167"/>
      <c r="E29" s="167"/>
      <c r="F29" s="167"/>
      <c r="G29" s="167"/>
      <c r="H29" s="168"/>
    </row>
    <row r="30" spans="1:11" ht="19.5" customHeight="1" x14ac:dyDescent="0.15">
      <c r="A30" s="166" t="s">
        <v>100</v>
      </c>
      <c r="B30" s="167"/>
      <c r="C30" s="167"/>
      <c r="D30" s="167"/>
      <c r="E30" s="167"/>
      <c r="F30" s="167"/>
      <c r="G30" s="167"/>
      <c r="H30" s="168"/>
    </row>
    <row r="31" spans="1:11" ht="19.5" customHeight="1" x14ac:dyDescent="0.15">
      <c r="A31" s="166" t="s">
        <v>101</v>
      </c>
      <c r="B31" s="167"/>
      <c r="C31" s="167"/>
      <c r="D31" s="167"/>
      <c r="E31" s="167"/>
      <c r="F31" s="167"/>
      <c r="G31" s="167"/>
      <c r="H31" s="168"/>
    </row>
    <row r="32" spans="1:11" ht="19.5" customHeight="1" x14ac:dyDescent="0.15">
      <c r="A32" s="166" t="s">
        <v>102</v>
      </c>
      <c r="B32" s="167"/>
      <c r="C32" s="167"/>
      <c r="D32" s="167"/>
      <c r="E32" s="167"/>
      <c r="F32" s="167"/>
      <c r="G32" s="167"/>
      <c r="H32" s="168"/>
    </row>
    <row r="33" spans="1:8" ht="19.5" customHeight="1" x14ac:dyDescent="0.15">
      <c r="A33" s="172" t="s">
        <v>148</v>
      </c>
      <c r="B33" s="173"/>
      <c r="C33" s="173"/>
      <c r="D33" s="173"/>
      <c r="E33" s="173"/>
      <c r="F33" s="173"/>
      <c r="G33" s="173"/>
      <c r="H33" s="174"/>
    </row>
  </sheetData>
  <sheetProtection algorithmName="SHA-512" hashValue="8IaEDL0dytlauaYJuQIlUwNAiljZiO1b4UWE8QgA+GcgbUbDOS2b9thl0mCT2Eo6EEd4KoWSOx36cWYrPhe0Qw==" saltValue="SU17ghUmPOqqeB5mBmJ0tw==" spinCount="100000" sheet="1" objects="1" scenarios="1" selectLockedCells="1"/>
  <mergeCells count="11">
    <mergeCell ref="A1:H1"/>
    <mergeCell ref="A3:C3"/>
    <mergeCell ref="B5:D5"/>
    <mergeCell ref="A28:H28"/>
    <mergeCell ref="A29:H29"/>
    <mergeCell ref="A26:H27"/>
    <mergeCell ref="A30:H30"/>
    <mergeCell ref="A31:H31"/>
    <mergeCell ref="A32:H32"/>
    <mergeCell ref="H10:H14"/>
    <mergeCell ref="A33:H33"/>
  </mergeCells>
  <phoneticPr fontId="24" type="noConversion"/>
  <pageMargins left="0.94488188976377963" right="0.94488188976377963" top="0.94488188976377963" bottom="0.98425196850393704" header="0.31496062992125984" footer="0.71"/>
  <pageSetup paperSize="9" scale="80" orientation="landscape" r:id="rId1"/>
  <headerFooter>
    <oddFooter>&amp;L投标法定代表人或授权委托人（签字盖章）：&amp;R&amp;P/&amp;N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workbookViewId="0">
      <pane ySplit="2" topLeftCell="A35" activePane="bottomLeft" state="frozen"/>
      <selection pane="bottomLeft" activeCell="C37" sqref="C37"/>
    </sheetView>
  </sheetViews>
  <sheetFormatPr defaultColWidth="9" defaultRowHeight="12" x14ac:dyDescent="0.15"/>
  <cols>
    <col min="1" max="1" width="8.375" style="5" customWidth="1"/>
    <col min="2" max="2" width="16.5" style="4" customWidth="1"/>
    <col min="3" max="3" width="5.125" style="4" customWidth="1"/>
    <col min="4" max="4" width="11.125" style="6" customWidth="1"/>
    <col min="5" max="5" width="9" style="4" customWidth="1"/>
    <col min="6" max="6" width="10.75" style="4" customWidth="1"/>
    <col min="7" max="7" width="30.375" style="4" customWidth="1"/>
    <col min="8" max="8" width="54.125" style="4" customWidth="1"/>
    <col min="9" max="9" width="27.75" style="4" customWidth="1"/>
    <col min="10" max="10" width="6.375" style="7" customWidth="1"/>
    <col min="11" max="11" width="9" style="4"/>
    <col min="12" max="13" width="11.125" style="4"/>
    <col min="14" max="16384" width="9" style="4"/>
  </cols>
  <sheetData>
    <row r="1" spans="1:12" ht="60.75" customHeight="1" x14ac:dyDescent="0.15">
      <c r="A1" s="196" t="s">
        <v>0</v>
      </c>
      <c r="B1" s="197"/>
      <c r="C1" s="197"/>
      <c r="D1" s="197"/>
      <c r="E1" s="197"/>
      <c r="F1" s="197"/>
      <c r="G1" s="197"/>
      <c r="H1" s="197"/>
      <c r="I1" s="197"/>
      <c r="J1" s="198"/>
    </row>
    <row r="2" spans="1:12" ht="38.25" customHeight="1" x14ac:dyDescent="0.15">
      <c r="A2" s="8" t="s">
        <v>1</v>
      </c>
      <c r="B2" s="9" t="s">
        <v>2</v>
      </c>
      <c r="C2" s="9" t="s">
        <v>3</v>
      </c>
      <c r="D2" s="9" t="s">
        <v>4</v>
      </c>
      <c r="E2" s="9" t="s">
        <v>5</v>
      </c>
      <c r="F2" s="9" t="s">
        <v>6</v>
      </c>
      <c r="G2" s="9" t="s">
        <v>7</v>
      </c>
      <c r="H2" s="9" t="s">
        <v>8</v>
      </c>
      <c r="I2" s="82" t="s">
        <v>9</v>
      </c>
      <c r="J2" s="83" t="s">
        <v>10</v>
      </c>
    </row>
    <row r="3" spans="1:12" ht="24" customHeight="1" x14ac:dyDescent="0.15">
      <c r="A3" s="199" t="s">
        <v>11</v>
      </c>
      <c r="B3" s="200"/>
      <c r="C3" s="200"/>
      <c r="D3" s="10"/>
      <c r="E3" s="11"/>
      <c r="F3" s="12"/>
      <c r="G3" s="13"/>
      <c r="H3" s="13"/>
      <c r="I3" s="82"/>
      <c r="J3" s="83"/>
    </row>
    <row r="4" spans="1:12" ht="206.25" customHeight="1" x14ac:dyDescent="0.15">
      <c r="A4" s="14" t="s">
        <v>12</v>
      </c>
      <c r="B4" s="15" t="s">
        <v>13</v>
      </c>
      <c r="C4" s="15" t="s">
        <v>14</v>
      </c>
      <c r="D4" s="16">
        <v>1</v>
      </c>
      <c r="E4" s="17">
        <f>ROUND(SUM(F11:F39)*1.5%,0)</f>
        <v>2511</v>
      </c>
      <c r="F4" s="18">
        <f>ROUND(E4*D4,0)</f>
        <v>2511</v>
      </c>
      <c r="G4" s="19" t="s">
        <v>15</v>
      </c>
      <c r="H4" s="20" t="s">
        <v>16</v>
      </c>
      <c r="I4" s="84" t="s">
        <v>17</v>
      </c>
      <c r="J4" s="83"/>
    </row>
    <row r="5" spans="1:12" ht="134.25" customHeight="1" x14ac:dyDescent="0.15">
      <c r="A5" s="14" t="s">
        <v>18</v>
      </c>
      <c r="B5" s="21" t="s">
        <v>19</v>
      </c>
      <c r="C5" s="15" t="s">
        <v>14</v>
      </c>
      <c r="D5" s="21">
        <v>1</v>
      </c>
      <c r="E5" s="22">
        <v>141918</v>
      </c>
      <c r="F5" s="18">
        <f>ROUND(E5*D5,0)</f>
        <v>141918</v>
      </c>
      <c r="G5" s="21" t="s">
        <v>105</v>
      </c>
      <c r="H5" s="21" t="s">
        <v>106</v>
      </c>
      <c r="I5" s="84" t="s">
        <v>107</v>
      </c>
      <c r="J5" s="83"/>
    </row>
    <row r="6" spans="1:12" s="1" customFormat="1" ht="29.1" customHeight="1" x14ac:dyDescent="0.15">
      <c r="A6" s="23" t="s">
        <v>20</v>
      </c>
      <c r="B6" s="201" t="s">
        <v>21</v>
      </c>
      <c r="C6" s="201"/>
      <c r="D6" s="202"/>
      <c r="E6" s="201"/>
      <c r="F6" s="24"/>
      <c r="G6" s="25"/>
      <c r="H6" s="25"/>
      <c r="I6" s="25"/>
      <c r="J6" s="85"/>
    </row>
    <row r="7" spans="1:12" s="1" customFormat="1" ht="87" customHeight="1" x14ac:dyDescent="0.15">
      <c r="A7" s="26" t="s">
        <v>22</v>
      </c>
      <c r="B7" s="27" t="s">
        <v>23</v>
      </c>
      <c r="C7" s="28" t="s">
        <v>108</v>
      </c>
      <c r="D7" s="29">
        <f>[1]工区划分及工程数量表!E4</f>
        <v>0</v>
      </c>
      <c r="E7" s="30">
        <v>12.572426800000001</v>
      </c>
      <c r="F7" s="29">
        <f t="shared" ref="F7:F10" si="0">D7*E7</f>
        <v>0</v>
      </c>
      <c r="G7" s="31" t="s">
        <v>25</v>
      </c>
      <c r="H7" s="31" t="s">
        <v>26</v>
      </c>
      <c r="I7" s="86" t="s">
        <v>27</v>
      </c>
      <c r="J7" s="85"/>
    </row>
    <row r="8" spans="1:12" s="1" customFormat="1" ht="87" customHeight="1" x14ac:dyDescent="0.15">
      <c r="A8" s="32" t="s">
        <v>28</v>
      </c>
      <c r="B8" s="27" t="s">
        <v>29</v>
      </c>
      <c r="C8" s="28" t="s">
        <v>108</v>
      </c>
      <c r="D8" s="29">
        <f>[1]工区划分及工程数量表!E5</f>
        <v>192388.528491173</v>
      </c>
      <c r="E8" s="30">
        <v>3.4696661999999998</v>
      </c>
      <c r="F8" s="29">
        <f t="shared" si="0"/>
        <v>667523.97457355994</v>
      </c>
      <c r="G8" s="31" t="s">
        <v>30</v>
      </c>
      <c r="H8" s="33" t="s">
        <v>31</v>
      </c>
      <c r="I8" s="86" t="s">
        <v>32</v>
      </c>
      <c r="J8" s="85"/>
    </row>
    <row r="9" spans="1:12" s="1" customFormat="1" ht="87" customHeight="1" x14ac:dyDescent="0.15">
      <c r="A9" s="34" t="s">
        <v>33</v>
      </c>
      <c r="B9" s="27" t="s">
        <v>34</v>
      </c>
      <c r="C9" s="28" t="s">
        <v>108</v>
      </c>
      <c r="D9" s="29">
        <f>[1]工区划分及工程数量表!E6</f>
        <v>92249.2517455864</v>
      </c>
      <c r="E9" s="30">
        <v>7.3333237999999996</v>
      </c>
      <c r="F9" s="29">
        <f t="shared" si="0"/>
        <v>676493.63335810031</v>
      </c>
      <c r="G9" s="31" t="s">
        <v>35</v>
      </c>
      <c r="H9" s="33" t="s">
        <v>36</v>
      </c>
      <c r="I9" s="86" t="s">
        <v>37</v>
      </c>
      <c r="J9" s="85"/>
    </row>
    <row r="10" spans="1:12" s="1" customFormat="1" ht="87" customHeight="1" x14ac:dyDescent="0.15">
      <c r="A10" s="34" t="s">
        <v>38</v>
      </c>
      <c r="B10" s="35" t="s">
        <v>39</v>
      </c>
      <c r="C10" s="36" t="s">
        <v>40</v>
      </c>
      <c r="D10" s="36">
        <f>[1]工区划分及工程数量表!E7</f>
        <v>3583</v>
      </c>
      <c r="E10" s="30">
        <v>2.5418799999999999</v>
      </c>
      <c r="F10" s="29">
        <f t="shared" si="0"/>
        <v>9107.5560399999995</v>
      </c>
      <c r="G10" s="31" t="s">
        <v>41</v>
      </c>
      <c r="H10" s="37" t="s">
        <v>42</v>
      </c>
      <c r="I10" s="86" t="s">
        <v>43</v>
      </c>
      <c r="J10" s="85"/>
    </row>
    <row r="11" spans="1:12" ht="95.1" customHeight="1" x14ac:dyDescent="0.15">
      <c r="A11" s="38" t="s">
        <v>44</v>
      </c>
      <c r="B11" s="39" t="s">
        <v>45</v>
      </c>
      <c r="C11" s="40" t="s">
        <v>46</v>
      </c>
      <c r="D11" s="41">
        <v>138</v>
      </c>
      <c r="E11" s="42">
        <v>44.04</v>
      </c>
      <c r="F11" s="18">
        <f t="shared" ref="F11:F16" si="1">ROUND(E11*D11,0)</f>
        <v>6078</v>
      </c>
      <c r="G11" s="43" t="s">
        <v>47</v>
      </c>
      <c r="H11" s="44" t="s">
        <v>48</v>
      </c>
      <c r="I11" s="42" t="s">
        <v>109</v>
      </c>
      <c r="J11" s="87"/>
      <c r="L11" s="4">
        <f>435.73/1.09/1.085</f>
        <v>368.43529362025959</v>
      </c>
    </row>
    <row r="12" spans="1:12" ht="68.099999999999994" customHeight="1" x14ac:dyDescent="0.15">
      <c r="A12" s="38" t="s">
        <v>44</v>
      </c>
      <c r="B12" s="39" t="s">
        <v>49</v>
      </c>
      <c r="C12" s="40" t="s">
        <v>46</v>
      </c>
      <c r="D12" s="41">
        <v>528</v>
      </c>
      <c r="E12" s="42">
        <v>22.02</v>
      </c>
      <c r="F12" s="18">
        <f t="shared" si="1"/>
        <v>11627</v>
      </c>
      <c r="G12" s="43" t="s">
        <v>47</v>
      </c>
      <c r="H12" s="44" t="s">
        <v>48</v>
      </c>
      <c r="I12" s="42" t="s">
        <v>110</v>
      </c>
      <c r="J12" s="87"/>
      <c r="L12" s="4">
        <f>208.55/1.09/1.085</f>
        <v>176.34126749249566</v>
      </c>
    </row>
    <row r="13" spans="1:12" ht="66" customHeight="1" x14ac:dyDescent="0.15">
      <c r="A13" s="38" t="s">
        <v>44</v>
      </c>
      <c r="B13" s="39" t="s">
        <v>50</v>
      </c>
      <c r="C13" s="40" t="s">
        <v>46</v>
      </c>
      <c r="D13" s="41">
        <v>778</v>
      </c>
      <c r="E13" s="42">
        <v>11.01</v>
      </c>
      <c r="F13" s="18">
        <f t="shared" si="1"/>
        <v>8566</v>
      </c>
      <c r="G13" s="43" t="s">
        <v>47</v>
      </c>
      <c r="H13" s="44" t="s">
        <v>48</v>
      </c>
      <c r="I13" s="42" t="s">
        <v>111</v>
      </c>
      <c r="J13" s="87"/>
      <c r="L13" s="4">
        <f>128.11/1.09/1.085</f>
        <v>108.324525430178</v>
      </c>
    </row>
    <row r="14" spans="1:12" ht="68.099999999999994" customHeight="1" x14ac:dyDescent="0.15">
      <c r="A14" s="38" t="s">
        <v>44</v>
      </c>
      <c r="B14" s="39" t="s">
        <v>51</v>
      </c>
      <c r="C14" s="40" t="s">
        <v>46</v>
      </c>
      <c r="D14" s="41">
        <v>45</v>
      </c>
      <c r="E14" s="42">
        <v>94.62</v>
      </c>
      <c r="F14" s="18">
        <f t="shared" si="1"/>
        <v>4258</v>
      </c>
      <c r="G14" s="43" t="s">
        <v>47</v>
      </c>
      <c r="H14" s="44" t="s">
        <v>48</v>
      </c>
      <c r="I14" s="42" t="s">
        <v>112</v>
      </c>
      <c r="J14" s="87"/>
      <c r="L14" s="4">
        <f>94.62/1.09/1.085</f>
        <v>80.006764469623306</v>
      </c>
    </row>
    <row r="15" spans="1:12" ht="89.1" customHeight="1" x14ac:dyDescent="0.15">
      <c r="A15" s="38" t="s">
        <v>44</v>
      </c>
      <c r="B15" s="39" t="s">
        <v>52</v>
      </c>
      <c r="C15" s="40" t="s">
        <v>46</v>
      </c>
      <c r="D15" s="41">
        <v>235</v>
      </c>
      <c r="E15" s="42">
        <v>177.4</v>
      </c>
      <c r="F15" s="18">
        <f t="shared" si="1"/>
        <v>41689</v>
      </c>
      <c r="G15" s="43" t="s">
        <v>47</v>
      </c>
      <c r="H15" s="44" t="s">
        <v>48</v>
      </c>
      <c r="I15" s="42" t="s">
        <v>113</v>
      </c>
      <c r="J15" s="87"/>
    </row>
    <row r="16" spans="1:12" s="2" customFormat="1" ht="68.099999999999994" customHeight="1" x14ac:dyDescent="0.15">
      <c r="A16" s="45"/>
      <c r="B16" s="46" t="s">
        <v>54</v>
      </c>
      <c r="C16" s="47" t="s">
        <v>40</v>
      </c>
      <c r="D16" s="48">
        <f>D15*0.08+D14*0.13+D13*0.25+D12*0.33+D11*0.52</f>
        <v>465.15</v>
      </c>
      <c r="E16" s="49">
        <v>125.02</v>
      </c>
      <c r="F16" s="50">
        <f t="shared" si="1"/>
        <v>58153</v>
      </c>
      <c r="G16" s="51" t="s">
        <v>55</v>
      </c>
      <c r="H16" s="52" t="s">
        <v>56</v>
      </c>
      <c r="I16" s="49" t="s">
        <v>57</v>
      </c>
      <c r="J16" s="88"/>
    </row>
    <row r="17" spans="1:13" ht="30" customHeight="1" x14ac:dyDescent="0.15">
      <c r="A17" s="53" t="s">
        <v>58</v>
      </c>
      <c r="B17" s="54" t="s">
        <v>114</v>
      </c>
      <c r="C17" s="55" t="s">
        <v>60</v>
      </c>
      <c r="D17" s="56">
        <v>4</v>
      </c>
      <c r="E17" s="57"/>
      <c r="F17" s="18"/>
      <c r="G17" s="43"/>
      <c r="H17" s="44"/>
      <c r="I17" s="57"/>
      <c r="J17" s="89"/>
    </row>
    <row r="18" spans="1:13" ht="68.25" customHeight="1" x14ac:dyDescent="0.15">
      <c r="A18" s="53" t="s">
        <v>61</v>
      </c>
      <c r="B18" s="54" t="s">
        <v>62</v>
      </c>
      <c r="C18" s="40" t="s">
        <v>40</v>
      </c>
      <c r="D18" s="58">
        <f>(3.14*1.1*1.1*0.1+3.14*(2.1/2)*(2.1/2)*0.22)*D17</f>
        <v>4.5661880000000004</v>
      </c>
      <c r="E18" s="57">
        <v>122.83</v>
      </c>
      <c r="F18" s="18">
        <f t="shared" ref="F18:F40" si="2">ROUND(E18*D18,0)</f>
        <v>561</v>
      </c>
      <c r="G18" s="59" t="s">
        <v>55</v>
      </c>
      <c r="H18" s="60" t="s">
        <v>63</v>
      </c>
      <c r="I18" s="57" t="s">
        <v>64</v>
      </c>
      <c r="J18" s="89"/>
    </row>
    <row r="19" spans="1:13" s="3" customFormat="1" ht="69.95" customHeight="1" x14ac:dyDescent="0.15">
      <c r="A19" s="61" t="s">
        <v>65</v>
      </c>
      <c r="B19" s="62" t="s">
        <v>66</v>
      </c>
      <c r="C19" s="63" t="s">
        <v>40</v>
      </c>
      <c r="D19" s="64">
        <f>(0.33+3.14*0.408*2*0.116*0.05)*D17</f>
        <v>1.3794439680000001</v>
      </c>
      <c r="E19" s="65">
        <v>340.99</v>
      </c>
      <c r="F19" s="50">
        <f t="shared" si="2"/>
        <v>470</v>
      </c>
      <c r="G19" s="66" t="s">
        <v>67</v>
      </c>
      <c r="H19" s="67" t="s">
        <v>68</v>
      </c>
      <c r="I19" s="65" t="s">
        <v>69</v>
      </c>
      <c r="J19" s="90"/>
    </row>
    <row r="20" spans="1:13" ht="78.75" customHeight="1" x14ac:dyDescent="0.15">
      <c r="A20" s="53" t="s">
        <v>70</v>
      </c>
      <c r="B20" s="54" t="s">
        <v>71</v>
      </c>
      <c r="C20" s="55" t="s">
        <v>72</v>
      </c>
      <c r="D20" s="56">
        <v>4</v>
      </c>
      <c r="E20" s="57">
        <v>295.66000000000003</v>
      </c>
      <c r="F20" s="18">
        <f t="shared" si="2"/>
        <v>1183</v>
      </c>
      <c r="G20" s="68" t="s">
        <v>115</v>
      </c>
      <c r="H20" s="44" t="s">
        <v>74</v>
      </c>
      <c r="I20" s="57" t="s">
        <v>75</v>
      </c>
      <c r="J20" s="89"/>
    </row>
    <row r="21" spans="1:13" ht="101.1" customHeight="1" x14ac:dyDescent="0.15">
      <c r="A21" s="53" t="s">
        <v>76</v>
      </c>
      <c r="B21" s="54" t="s">
        <v>77</v>
      </c>
      <c r="C21" s="55" t="s">
        <v>78</v>
      </c>
      <c r="D21" s="56">
        <f>44.57*D17</f>
        <v>178.28</v>
      </c>
      <c r="E21" s="57">
        <v>0.86</v>
      </c>
      <c r="F21" s="18">
        <f t="shared" si="2"/>
        <v>153</v>
      </c>
      <c r="G21" s="69" t="s">
        <v>79</v>
      </c>
      <c r="H21" s="70" t="s">
        <v>80</v>
      </c>
      <c r="I21" s="91" t="s">
        <v>81</v>
      </c>
      <c r="J21" s="89"/>
    </row>
    <row r="22" spans="1:13" ht="101.1" customHeight="1" x14ac:dyDescent="0.15">
      <c r="A22" s="53" t="s">
        <v>82</v>
      </c>
      <c r="B22" s="54" t="s">
        <v>83</v>
      </c>
      <c r="C22" s="55" t="s">
        <v>72</v>
      </c>
      <c r="D22" s="56">
        <v>4</v>
      </c>
      <c r="E22" s="57">
        <v>407.66</v>
      </c>
      <c r="F22" s="18">
        <f t="shared" si="2"/>
        <v>1631</v>
      </c>
      <c r="G22" s="68" t="s">
        <v>116</v>
      </c>
      <c r="H22" s="44" t="s">
        <v>85</v>
      </c>
      <c r="I22" s="91" t="s">
        <v>117</v>
      </c>
      <c r="J22" s="89"/>
      <c r="L22" s="4">
        <f>340*1.1*1.09</f>
        <v>407.66000000000008</v>
      </c>
      <c r="M22" s="4">
        <f>(2000+400)/7</f>
        <v>342.85714285714283</v>
      </c>
    </row>
    <row r="23" spans="1:13" ht="18" customHeight="1" x14ac:dyDescent="0.15">
      <c r="A23" s="53" t="s">
        <v>33</v>
      </c>
      <c r="B23" s="54" t="s">
        <v>118</v>
      </c>
      <c r="C23" s="55" t="s">
        <v>60</v>
      </c>
      <c r="D23" s="56">
        <v>15</v>
      </c>
      <c r="E23" s="57"/>
      <c r="F23" s="18">
        <f t="shared" si="2"/>
        <v>0</v>
      </c>
      <c r="G23" s="43"/>
      <c r="H23" s="44"/>
      <c r="I23" s="79"/>
      <c r="J23" s="89"/>
    </row>
    <row r="24" spans="1:13" ht="63" customHeight="1" x14ac:dyDescent="0.15">
      <c r="A24" s="53" t="s">
        <v>119</v>
      </c>
      <c r="B24" s="54" t="s">
        <v>120</v>
      </c>
      <c r="C24" s="40" t="s">
        <v>40</v>
      </c>
      <c r="D24" s="58">
        <f>(3.14*0.975*0.975*0.1)*D23</f>
        <v>4.4774437499999999</v>
      </c>
      <c r="E24" s="57">
        <v>122.83</v>
      </c>
      <c r="F24" s="18">
        <f t="shared" si="2"/>
        <v>550</v>
      </c>
      <c r="G24" s="59" t="s">
        <v>55</v>
      </c>
      <c r="H24" s="60" t="s">
        <v>63</v>
      </c>
      <c r="I24" s="57" t="s">
        <v>64</v>
      </c>
      <c r="J24" s="89"/>
    </row>
    <row r="25" spans="1:13" ht="72" customHeight="1" x14ac:dyDescent="0.15">
      <c r="A25" s="53" t="s">
        <v>121</v>
      </c>
      <c r="B25" s="62" t="s">
        <v>66</v>
      </c>
      <c r="C25" s="40" t="s">
        <v>40</v>
      </c>
      <c r="D25" s="64">
        <f>(0.23+3.14*0.408*2*0.116*0.05)*D23</f>
        <v>3.67291488</v>
      </c>
      <c r="E25" s="57">
        <v>340.99</v>
      </c>
      <c r="F25" s="18">
        <f t="shared" si="2"/>
        <v>1252</v>
      </c>
      <c r="G25" s="71" t="s">
        <v>67</v>
      </c>
      <c r="H25" s="72" t="s">
        <v>68</v>
      </c>
      <c r="I25" s="57" t="s">
        <v>69</v>
      </c>
      <c r="J25" s="89"/>
    </row>
    <row r="26" spans="1:13" ht="78.95" customHeight="1" x14ac:dyDescent="0.15">
      <c r="A26" s="53" t="s">
        <v>122</v>
      </c>
      <c r="B26" s="54" t="s">
        <v>71</v>
      </c>
      <c r="C26" s="55" t="s">
        <v>72</v>
      </c>
      <c r="D26" s="56">
        <v>15</v>
      </c>
      <c r="E26" s="57">
        <v>295.66000000000003</v>
      </c>
      <c r="F26" s="18">
        <f t="shared" si="2"/>
        <v>4435</v>
      </c>
      <c r="G26" s="68" t="s">
        <v>115</v>
      </c>
      <c r="H26" s="44" t="s">
        <v>74</v>
      </c>
      <c r="I26" s="57" t="s">
        <v>75</v>
      </c>
      <c r="J26" s="89"/>
    </row>
    <row r="27" spans="1:13" ht="114" customHeight="1" x14ac:dyDescent="0.15">
      <c r="A27" s="53" t="s">
        <v>123</v>
      </c>
      <c r="B27" s="54" t="s">
        <v>77</v>
      </c>
      <c r="C27" s="55" t="s">
        <v>78</v>
      </c>
      <c r="D27" s="56">
        <f>32.69*D23</f>
        <v>490.34999999999997</v>
      </c>
      <c r="E27" s="57">
        <v>0.86</v>
      </c>
      <c r="F27" s="18">
        <f t="shared" si="2"/>
        <v>422</v>
      </c>
      <c r="G27" s="69" t="s">
        <v>79</v>
      </c>
      <c r="H27" s="70" t="s">
        <v>80</v>
      </c>
      <c r="I27" s="91" t="s">
        <v>81</v>
      </c>
      <c r="J27" s="89"/>
    </row>
    <row r="28" spans="1:13" ht="101.1" customHeight="1" x14ac:dyDescent="0.15">
      <c r="A28" s="53" t="s">
        <v>124</v>
      </c>
      <c r="B28" s="54" t="s">
        <v>83</v>
      </c>
      <c r="C28" s="55" t="s">
        <v>72</v>
      </c>
      <c r="D28" s="56">
        <v>15</v>
      </c>
      <c r="E28" s="57">
        <v>407.66</v>
      </c>
      <c r="F28" s="18">
        <f t="shared" si="2"/>
        <v>6115</v>
      </c>
      <c r="G28" s="68" t="s">
        <v>116</v>
      </c>
      <c r="H28" s="44" t="s">
        <v>85</v>
      </c>
      <c r="I28" s="91" t="s">
        <v>117</v>
      </c>
      <c r="J28" s="89"/>
      <c r="L28" s="92">
        <f>(2000+200*2)/7</f>
        <v>342.85714285714283</v>
      </c>
    </row>
    <row r="29" spans="1:13" ht="20.100000000000001" customHeight="1" x14ac:dyDescent="0.15">
      <c r="A29" s="53" t="s">
        <v>38</v>
      </c>
      <c r="B29" s="54" t="s">
        <v>125</v>
      </c>
      <c r="C29" s="55" t="s">
        <v>60</v>
      </c>
      <c r="D29" s="56">
        <v>24</v>
      </c>
      <c r="E29" s="57"/>
      <c r="F29" s="18">
        <f t="shared" si="2"/>
        <v>0</v>
      </c>
      <c r="G29" s="43"/>
      <c r="H29" s="44"/>
      <c r="I29" s="79"/>
      <c r="J29" s="89"/>
    </row>
    <row r="30" spans="1:13" ht="71.25" customHeight="1" x14ac:dyDescent="0.15">
      <c r="A30" s="53" t="s">
        <v>126</v>
      </c>
      <c r="B30" s="54" t="s">
        <v>120</v>
      </c>
      <c r="C30" s="40" t="s">
        <v>40</v>
      </c>
      <c r="D30" s="58">
        <f>(3.14*0.85*0.85*0.1)*D29</f>
        <v>5.4447600000000005</v>
      </c>
      <c r="E30" s="57">
        <v>122.83</v>
      </c>
      <c r="F30" s="18">
        <f t="shared" si="2"/>
        <v>669</v>
      </c>
      <c r="G30" s="59" t="s">
        <v>55</v>
      </c>
      <c r="H30" s="60" t="s">
        <v>63</v>
      </c>
      <c r="I30" s="57" t="s">
        <v>64</v>
      </c>
      <c r="J30" s="89"/>
    </row>
    <row r="31" spans="1:13" ht="75" customHeight="1" x14ac:dyDescent="0.15">
      <c r="A31" s="53" t="s">
        <v>127</v>
      </c>
      <c r="B31" s="62" t="s">
        <v>66</v>
      </c>
      <c r="C31" s="40" t="s">
        <v>40</v>
      </c>
      <c r="D31" s="64">
        <f>(0.13+3.14*0.408*2*0.116*0.05)*D29</f>
        <v>3.4766638079999996</v>
      </c>
      <c r="E31" s="57">
        <v>340.99</v>
      </c>
      <c r="F31" s="18">
        <f t="shared" si="2"/>
        <v>1186</v>
      </c>
      <c r="G31" s="71" t="s">
        <v>67</v>
      </c>
      <c r="H31" s="72" t="s">
        <v>68</v>
      </c>
      <c r="I31" s="57" t="s">
        <v>69</v>
      </c>
      <c r="J31" s="89"/>
    </row>
    <row r="32" spans="1:13" ht="78.75" customHeight="1" x14ac:dyDescent="0.15">
      <c r="A32" s="53" t="s">
        <v>128</v>
      </c>
      <c r="B32" s="54" t="s">
        <v>71</v>
      </c>
      <c r="C32" s="55" t="s">
        <v>72</v>
      </c>
      <c r="D32" s="56">
        <v>24</v>
      </c>
      <c r="E32" s="57">
        <v>295.66000000000003</v>
      </c>
      <c r="F32" s="18">
        <f t="shared" si="2"/>
        <v>7096</v>
      </c>
      <c r="G32" s="68" t="s">
        <v>115</v>
      </c>
      <c r="H32" s="44" t="s">
        <v>74</v>
      </c>
      <c r="I32" s="57" t="s">
        <v>75</v>
      </c>
      <c r="J32" s="89"/>
    </row>
    <row r="33" spans="1:12" ht="96.75" customHeight="1" x14ac:dyDescent="0.15">
      <c r="A33" s="53" t="s">
        <v>129</v>
      </c>
      <c r="B33" s="54" t="s">
        <v>77</v>
      </c>
      <c r="C33" s="55" t="s">
        <v>78</v>
      </c>
      <c r="D33" s="56">
        <f>20.69*D29</f>
        <v>496.56000000000006</v>
      </c>
      <c r="E33" s="57">
        <v>0.86</v>
      </c>
      <c r="F33" s="18">
        <f t="shared" si="2"/>
        <v>427</v>
      </c>
      <c r="G33" s="69" t="s">
        <v>79</v>
      </c>
      <c r="H33" s="70" t="s">
        <v>80</v>
      </c>
      <c r="I33" s="91" t="s">
        <v>81</v>
      </c>
      <c r="J33" s="89"/>
    </row>
    <row r="34" spans="1:12" ht="101.1" customHeight="1" x14ac:dyDescent="0.15">
      <c r="A34" s="53" t="s">
        <v>130</v>
      </c>
      <c r="B34" s="54" t="s">
        <v>83</v>
      </c>
      <c r="C34" s="55" t="s">
        <v>72</v>
      </c>
      <c r="D34" s="56">
        <v>24</v>
      </c>
      <c r="E34" s="57">
        <v>407.66</v>
      </c>
      <c r="F34" s="18">
        <f t="shared" si="2"/>
        <v>9784</v>
      </c>
      <c r="G34" s="68" t="s">
        <v>116</v>
      </c>
      <c r="H34" s="44" t="s">
        <v>85</v>
      </c>
      <c r="I34" s="91" t="s">
        <v>117</v>
      </c>
      <c r="J34" s="89"/>
    </row>
    <row r="35" spans="1:12" s="3" customFormat="1" ht="29.1" customHeight="1" x14ac:dyDescent="0.15">
      <c r="A35" s="61" t="s">
        <v>131</v>
      </c>
      <c r="B35" s="73" t="s">
        <v>132</v>
      </c>
      <c r="C35" s="74" t="s">
        <v>60</v>
      </c>
      <c r="D35" s="75">
        <v>2</v>
      </c>
      <c r="E35" s="65"/>
      <c r="F35" s="50">
        <f t="shared" si="2"/>
        <v>0</v>
      </c>
      <c r="G35" s="76"/>
      <c r="H35" s="77"/>
      <c r="I35" s="65"/>
      <c r="J35" s="90"/>
    </row>
    <row r="36" spans="1:12" ht="64.5" customHeight="1" x14ac:dyDescent="0.15">
      <c r="A36" s="53" t="s">
        <v>133</v>
      </c>
      <c r="B36" s="54" t="s">
        <v>120</v>
      </c>
      <c r="C36" s="40" t="s">
        <v>40</v>
      </c>
      <c r="D36" s="58">
        <f>(3.14*1.05*1.05/2*0.1)*D35</f>
        <v>0.34618500000000002</v>
      </c>
      <c r="E36" s="57">
        <v>122.83</v>
      </c>
      <c r="F36" s="18">
        <f t="shared" si="2"/>
        <v>43</v>
      </c>
      <c r="G36" s="59" t="s">
        <v>55</v>
      </c>
      <c r="H36" s="60" t="s">
        <v>63</v>
      </c>
      <c r="I36" s="57" t="s">
        <v>64</v>
      </c>
      <c r="J36" s="89"/>
      <c r="L36" s="4">
        <f>1300+250+150+250+150</f>
        <v>2100</v>
      </c>
    </row>
    <row r="37" spans="1:12" ht="67.5" customHeight="1" x14ac:dyDescent="0.15">
      <c r="A37" s="53" t="s">
        <v>134</v>
      </c>
      <c r="B37" s="62" t="s">
        <v>66</v>
      </c>
      <c r="C37" s="40" t="s">
        <v>40</v>
      </c>
      <c r="D37" s="64">
        <f>(3.14*0.408*2*0.116*0.05)*D35+0.39+0.64</f>
        <v>1.0597219840000001</v>
      </c>
      <c r="E37" s="57">
        <v>340.99</v>
      </c>
      <c r="F37" s="18">
        <f t="shared" si="2"/>
        <v>361</v>
      </c>
      <c r="G37" s="71" t="s">
        <v>67</v>
      </c>
      <c r="H37" s="72" t="s">
        <v>68</v>
      </c>
      <c r="I37" s="57" t="s">
        <v>69</v>
      </c>
      <c r="J37" s="89"/>
      <c r="L37" s="4">
        <f>L36/2</f>
        <v>1050</v>
      </c>
    </row>
    <row r="38" spans="1:12" ht="77.25" customHeight="1" x14ac:dyDescent="0.15">
      <c r="A38" s="53" t="s">
        <v>135</v>
      </c>
      <c r="B38" s="54" t="s">
        <v>71</v>
      </c>
      <c r="C38" s="55" t="s">
        <v>72</v>
      </c>
      <c r="D38" s="56">
        <v>2</v>
      </c>
      <c r="E38" s="57">
        <v>295.66000000000003</v>
      </c>
      <c r="F38" s="18">
        <f t="shared" si="2"/>
        <v>591</v>
      </c>
      <c r="G38" s="68" t="s">
        <v>115</v>
      </c>
      <c r="H38" s="44" t="s">
        <v>74</v>
      </c>
      <c r="I38" s="57" t="s">
        <v>75</v>
      </c>
      <c r="J38" s="89"/>
    </row>
    <row r="39" spans="1:12" ht="96.95" customHeight="1" x14ac:dyDescent="0.15">
      <c r="A39" s="53" t="s">
        <v>136</v>
      </c>
      <c r="B39" s="54" t="s">
        <v>77</v>
      </c>
      <c r="C39" s="55" t="s">
        <v>78</v>
      </c>
      <c r="D39" s="56">
        <f>71.24+52.86</f>
        <v>124.1</v>
      </c>
      <c r="E39" s="57">
        <v>0.85</v>
      </c>
      <c r="F39" s="18">
        <f t="shared" si="2"/>
        <v>105</v>
      </c>
      <c r="G39" s="69" t="s">
        <v>137</v>
      </c>
      <c r="H39" s="70" t="s">
        <v>80</v>
      </c>
      <c r="I39" s="91" t="s">
        <v>138</v>
      </c>
      <c r="J39" s="89"/>
    </row>
    <row r="40" spans="1:12" ht="101.1" customHeight="1" x14ac:dyDescent="0.15">
      <c r="A40" s="53" t="s">
        <v>139</v>
      </c>
      <c r="B40" s="54" t="s">
        <v>83</v>
      </c>
      <c r="C40" s="55" t="s">
        <v>72</v>
      </c>
      <c r="D40" s="56">
        <v>2</v>
      </c>
      <c r="E40" s="57">
        <v>407.66</v>
      </c>
      <c r="F40" s="18">
        <f t="shared" si="2"/>
        <v>815</v>
      </c>
      <c r="G40" s="68" t="s">
        <v>116</v>
      </c>
      <c r="H40" s="44" t="s">
        <v>85</v>
      </c>
      <c r="I40" s="91" t="s">
        <v>117</v>
      </c>
      <c r="J40" s="89"/>
    </row>
    <row r="41" spans="1:12" ht="27" customHeight="1" x14ac:dyDescent="0.15">
      <c r="A41" s="78"/>
      <c r="B41" s="79"/>
      <c r="C41" s="79"/>
      <c r="D41" s="56"/>
      <c r="E41" s="57"/>
      <c r="F41" s="80">
        <f>SUM(F4:F39)</f>
        <v>1664959.1639716602</v>
      </c>
      <c r="G41" s="57"/>
      <c r="H41" s="57"/>
      <c r="I41" s="57"/>
      <c r="J41" s="93"/>
    </row>
    <row r="42" spans="1:12" ht="19.5" customHeight="1" x14ac:dyDescent="0.15">
      <c r="A42" s="206" t="s">
        <v>97</v>
      </c>
      <c r="B42" s="207"/>
      <c r="C42" s="207"/>
      <c r="D42" s="207"/>
      <c r="E42" s="207"/>
      <c r="F42" s="207"/>
      <c r="G42" s="207"/>
      <c r="H42" s="207"/>
      <c r="I42" s="207"/>
      <c r="J42" s="208"/>
    </row>
    <row r="43" spans="1:12" ht="19.5" customHeight="1" x14ac:dyDescent="0.15">
      <c r="A43" s="209"/>
      <c r="B43" s="210"/>
      <c r="C43" s="210"/>
      <c r="D43" s="210"/>
      <c r="E43" s="210"/>
      <c r="F43" s="210"/>
      <c r="G43" s="210"/>
      <c r="H43" s="210"/>
      <c r="I43" s="210"/>
      <c r="J43" s="211"/>
    </row>
    <row r="44" spans="1:12" ht="19.5" customHeight="1" x14ac:dyDescent="0.15">
      <c r="A44" s="203" t="s">
        <v>98</v>
      </c>
      <c r="B44" s="204"/>
      <c r="C44" s="204"/>
      <c r="D44" s="204"/>
      <c r="E44" s="204"/>
      <c r="F44" s="204"/>
      <c r="G44" s="204"/>
      <c r="H44" s="204"/>
      <c r="I44" s="204"/>
      <c r="J44" s="205"/>
    </row>
    <row r="45" spans="1:12" ht="19.5" customHeight="1" x14ac:dyDescent="0.15">
      <c r="A45" s="190" t="s">
        <v>99</v>
      </c>
      <c r="B45" s="191"/>
      <c r="C45" s="191"/>
      <c r="D45" s="191"/>
      <c r="E45" s="191"/>
      <c r="F45" s="191"/>
      <c r="G45" s="191"/>
      <c r="H45" s="191"/>
      <c r="I45" s="191"/>
      <c r="J45" s="192"/>
    </row>
    <row r="46" spans="1:12" ht="19.5" customHeight="1" x14ac:dyDescent="0.15">
      <c r="A46" s="190" t="s">
        <v>100</v>
      </c>
      <c r="B46" s="191"/>
      <c r="C46" s="191"/>
      <c r="D46" s="191"/>
      <c r="E46" s="191"/>
      <c r="F46" s="191"/>
      <c r="G46" s="191"/>
      <c r="H46" s="191"/>
      <c r="I46" s="191"/>
      <c r="J46" s="192"/>
    </row>
    <row r="47" spans="1:12" ht="19.5" customHeight="1" x14ac:dyDescent="0.15">
      <c r="A47" s="190" t="s">
        <v>101</v>
      </c>
      <c r="B47" s="191"/>
      <c r="C47" s="191"/>
      <c r="D47" s="191"/>
      <c r="E47" s="191"/>
      <c r="F47" s="191"/>
      <c r="G47" s="191"/>
      <c r="H47" s="191"/>
      <c r="I47" s="191"/>
      <c r="J47" s="192"/>
    </row>
    <row r="48" spans="1:12" ht="19.5" customHeight="1" x14ac:dyDescent="0.15">
      <c r="A48" s="190" t="s">
        <v>102</v>
      </c>
      <c r="B48" s="191"/>
      <c r="C48" s="191"/>
      <c r="D48" s="191"/>
      <c r="E48" s="191"/>
      <c r="F48" s="191"/>
      <c r="G48" s="191"/>
      <c r="H48" s="191"/>
      <c r="I48" s="191"/>
      <c r="J48" s="192"/>
    </row>
    <row r="49" spans="1:10" ht="19.5" customHeight="1" x14ac:dyDescent="0.15">
      <c r="A49" s="190" t="s">
        <v>103</v>
      </c>
      <c r="B49" s="191"/>
      <c r="C49" s="191"/>
      <c r="D49" s="191"/>
      <c r="E49" s="191"/>
      <c r="F49" s="191"/>
      <c r="G49" s="191"/>
      <c r="H49" s="191"/>
      <c r="I49" s="191"/>
      <c r="J49" s="192"/>
    </row>
    <row r="50" spans="1:10" ht="19.5" customHeight="1" x14ac:dyDescent="0.15">
      <c r="A50" s="193" t="s">
        <v>104</v>
      </c>
      <c r="B50" s="194"/>
      <c r="C50" s="194"/>
      <c r="D50" s="194"/>
      <c r="E50" s="194"/>
      <c r="F50" s="194"/>
      <c r="G50" s="194"/>
      <c r="H50" s="194"/>
      <c r="I50" s="194"/>
      <c r="J50" s="195"/>
    </row>
    <row r="51" spans="1:10" ht="13.5" x14ac:dyDescent="0.15">
      <c r="A51" s="81"/>
      <c r="B51" s="81"/>
      <c r="C51" s="81"/>
      <c r="D51" s="81"/>
      <c r="E51" s="81"/>
      <c r="F51" s="81"/>
      <c r="G51" s="81"/>
      <c r="H51" s="81"/>
      <c r="I51" s="94"/>
      <c r="J51" s="95"/>
    </row>
    <row r="52" spans="1:10" ht="13.5" x14ac:dyDescent="0.15">
      <c r="A52" s="81"/>
      <c r="B52" s="81"/>
      <c r="C52" s="81"/>
      <c r="D52" s="81"/>
      <c r="E52" s="81"/>
      <c r="F52" s="81"/>
      <c r="G52" s="81"/>
      <c r="H52" s="81"/>
      <c r="I52" s="94"/>
      <c r="J52" s="95"/>
    </row>
  </sheetData>
  <mergeCells count="11">
    <mergeCell ref="A1:J1"/>
    <mergeCell ref="A3:C3"/>
    <mergeCell ref="B6:E6"/>
    <mergeCell ref="A44:J44"/>
    <mergeCell ref="A45:J45"/>
    <mergeCell ref="A42:J43"/>
    <mergeCell ref="A46:J46"/>
    <mergeCell ref="A47:J47"/>
    <mergeCell ref="A48:J48"/>
    <mergeCell ref="A49:J49"/>
    <mergeCell ref="A50:J50"/>
  </mergeCells>
  <phoneticPr fontId="24" type="noConversion"/>
  <pageMargins left="0.70866141732283505" right="0.70866141732283505" top="0.74803149606299202" bottom="0.74803149606299202" header="0.31496062992126" footer="0.31496062992126"/>
  <pageSetup paperSize="9" scale="75" orientation="landscape" r:id="rId1"/>
  <headerFooter>
    <oddFooter>&amp;L项目经理部：                    公司班子成员：
工程部：&amp;R&amp;P/&amp;N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鄱阳</vt:lpstr>
      <vt:lpstr>sheet1</vt:lpstr>
      <vt:lpstr>鄱阳!Print_Area</vt:lpstr>
      <vt:lpstr>sheet1!Print_Titles</vt:lpstr>
      <vt:lpstr>鄱阳!Print_Titles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hp</cp:lastModifiedBy>
  <cp:lastPrinted>2020-09-07T01:30:11Z</cp:lastPrinted>
  <dcterms:created xsi:type="dcterms:W3CDTF">2020-02-19T11:30:00Z</dcterms:created>
  <dcterms:modified xsi:type="dcterms:W3CDTF">2020-09-08T06:37:05Z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